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8680" yWindow="-120" windowWidth="20730" windowHeight="11760" activeTab="1"/>
  </bookViews>
  <sheets>
    <sheet name="Pokyny pro vyplnění" sheetId="11" r:id="rId1"/>
    <sheet name="Stavba" sheetId="1" r:id="rId2"/>
    <sheet name="VzorPolozky" sheetId="10" state="hidden" r:id="rId3"/>
    <sheet name="SO 102 SO102-U Pol" sheetId="12" r:id="rId4"/>
    <sheet name="SO 102 VNON U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102 SO102-U Pol'!$1:$7</definedName>
    <definedName name="_xlnm.Print_Titles" localSheetId="4">'SO 102 VNON U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102 SO102-U Pol'!$A$1:$X$381</definedName>
    <definedName name="_xlnm.Print_Area" localSheetId="4">'SO 102 VNON U Pol'!$A$1:$X$28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24" i="13" l="1"/>
  <c r="BA20" i="13"/>
  <c r="BA17" i="13"/>
  <c r="BA14" i="13"/>
  <c r="BA11" i="13"/>
  <c r="BA10" i="13"/>
  <c r="G9" i="13"/>
  <c r="G8" i="13" s="1"/>
  <c r="I61" i="1" s="1"/>
  <c r="I19" i="1" s="1"/>
  <c r="I9" i="13"/>
  <c r="K9" i="13"/>
  <c r="O9" i="13"/>
  <c r="O8" i="13" s="1"/>
  <c r="Q9" i="13"/>
  <c r="V9" i="13"/>
  <c r="G13" i="13"/>
  <c r="I13" i="13"/>
  <c r="K13" i="13"/>
  <c r="M13" i="13"/>
  <c r="O13" i="13"/>
  <c r="Q13" i="13"/>
  <c r="V13" i="13"/>
  <c r="G16" i="13"/>
  <c r="M16" i="13" s="1"/>
  <c r="I16" i="13"/>
  <c r="K16" i="13"/>
  <c r="O16" i="13"/>
  <c r="Q16" i="13"/>
  <c r="V16" i="13"/>
  <c r="G19" i="13"/>
  <c r="I19" i="13"/>
  <c r="K19" i="13"/>
  <c r="M19" i="13"/>
  <c r="O19" i="13"/>
  <c r="Q19" i="13"/>
  <c r="V19" i="13"/>
  <c r="V22" i="13"/>
  <c r="G23" i="13"/>
  <c r="M23" i="13" s="1"/>
  <c r="M22" i="13" s="1"/>
  <c r="I23" i="13"/>
  <c r="I22" i="13" s="1"/>
  <c r="K23" i="13"/>
  <c r="K22" i="13" s="1"/>
  <c r="O23" i="13"/>
  <c r="O22" i="13" s="1"/>
  <c r="Q23" i="13"/>
  <c r="Q22" i="13" s="1"/>
  <c r="V23" i="13"/>
  <c r="AE27" i="13"/>
  <c r="F43" i="1" s="1"/>
  <c r="AF27" i="13"/>
  <c r="G43" i="1" s="1"/>
  <c r="BA355" i="12"/>
  <c r="BA350" i="12"/>
  <c r="BA340" i="12"/>
  <c r="BA223" i="12"/>
  <c r="BA193" i="12"/>
  <c r="BA188" i="12"/>
  <c r="BA181" i="12"/>
  <c r="BA106" i="12"/>
  <c r="BA100" i="12"/>
  <c r="BA94" i="12"/>
  <c r="BA89" i="12"/>
  <c r="BA61" i="12"/>
  <c r="BA56" i="12"/>
  <c r="BA50" i="12"/>
  <c r="BA45" i="12"/>
  <c r="G9" i="12"/>
  <c r="I9" i="12"/>
  <c r="K9" i="12"/>
  <c r="M9" i="12"/>
  <c r="O9" i="12"/>
  <c r="Q9" i="12"/>
  <c r="V9" i="12"/>
  <c r="G14" i="12"/>
  <c r="G8" i="12" s="1"/>
  <c r="I51" i="1" s="1"/>
  <c r="I14" i="12"/>
  <c r="K14" i="12"/>
  <c r="O14" i="12"/>
  <c r="Q14" i="12"/>
  <c r="V14" i="12"/>
  <c r="G19" i="12"/>
  <c r="I19" i="12"/>
  <c r="K19" i="12"/>
  <c r="M19" i="12"/>
  <c r="O19" i="12"/>
  <c r="Q19" i="12"/>
  <c r="V19" i="12"/>
  <c r="G24" i="12"/>
  <c r="M24" i="12" s="1"/>
  <c r="I24" i="12"/>
  <c r="K24" i="12"/>
  <c r="O24" i="12"/>
  <c r="Q24" i="12"/>
  <c r="V24" i="12"/>
  <c r="G32" i="12"/>
  <c r="I32" i="12"/>
  <c r="K32" i="12"/>
  <c r="M32" i="12"/>
  <c r="O32" i="12"/>
  <c r="Q32" i="12"/>
  <c r="V32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9" i="12"/>
  <c r="M49" i="12" s="1"/>
  <c r="I49" i="12"/>
  <c r="K49" i="12"/>
  <c r="O49" i="12"/>
  <c r="Q49" i="12"/>
  <c r="V49" i="12"/>
  <c r="G55" i="12"/>
  <c r="I55" i="12"/>
  <c r="K55" i="12"/>
  <c r="M55" i="12"/>
  <c r="O55" i="12"/>
  <c r="Q55" i="12"/>
  <c r="V55" i="12"/>
  <c r="G60" i="12"/>
  <c r="M60" i="12" s="1"/>
  <c r="I60" i="12"/>
  <c r="K60" i="12"/>
  <c r="O60" i="12"/>
  <c r="Q60" i="12"/>
  <c r="V60" i="12"/>
  <c r="G64" i="12"/>
  <c r="M64" i="12" s="1"/>
  <c r="I64" i="12"/>
  <c r="K64" i="12"/>
  <c r="O64" i="12"/>
  <c r="Q64" i="12"/>
  <c r="V64" i="12"/>
  <c r="G70" i="12"/>
  <c r="M70" i="12" s="1"/>
  <c r="I70" i="12"/>
  <c r="K70" i="12"/>
  <c r="O70" i="12"/>
  <c r="Q70" i="12"/>
  <c r="V70" i="12"/>
  <c r="G75" i="12"/>
  <c r="M75" i="12" s="1"/>
  <c r="I75" i="12"/>
  <c r="K75" i="12"/>
  <c r="O75" i="12"/>
  <c r="Q75" i="12"/>
  <c r="V75" i="12"/>
  <c r="G79" i="12"/>
  <c r="M79" i="12" s="1"/>
  <c r="I79" i="12"/>
  <c r="K79" i="12"/>
  <c r="O79" i="12"/>
  <c r="Q79" i="12"/>
  <c r="V79" i="12"/>
  <c r="G88" i="12"/>
  <c r="I88" i="12"/>
  <c r="K88" i="12"/>
  <c r="M88" i="12"/>
  <c r="O88" i="12"/>
  <c r="Q88" i="12"/>
  <c r="V88" i="12"/>
  <c r="G93" i="12"/>
  <c r="M93" i="12" s="1"/>
  <c r="I93" i="12"/>
  <c r="K93" i="12"/>
  <c r="O93" i="12"/>
  <c r="Q93" i="12"/>
  <c r="V93" i="12"/>
  <c r="G99" i="12"/>
  <c r="G98" i="12" s="1"/>
  <c r="I52" i="1" s="1"/>
  <c r="I99" i="12"/>
  <c r="K99" i="12"/>
  <c r="O99" i="12"/>
  <c r="Q99" i="12"/>
  <c r="V99" i="12"/>
  <c r="G105" i="12"/>
  <c r="M105" i="12" s="1"/>
  <c r="I105" i="12"/>
  <c r="K105" i="12"/>
  <c r="O105" i="12"/>
  <c r="Q105" i="12"/>
  <c r="V105" i="12"/>
  <c r="G110" i="12"/>
  <c r="M110" i="12" s="1"/>
  <c r="I110" i="12"/>
  <c r="K110" i="12"/>
  <c r="O110" i="12"/>
  <c r="Q110" i="12"/>
  <c r="V110" i="12"/>
  <c r="G115" i="12"/>
  <c r="I115" i="12"/>
  <c r="K115" i="12"/>
  <c r="M115" i="12"/>
  <c r="O115" i="12"/>
  <c r="Q115" i="12"/>
  <c r="V115" i="12"/>
  <c r="G119" i="12"/>
  <c r="M119" i="12" s="1"/>
  <c r="I119" i="12"/>
  <c r="K119" i="12"/>
  <c r="O119" i="12"/>
  <c r="Q119" i="12"/>
  <c r="V119" i="12"/>
  <c r="G123" i="12"/>
  <c r="M123" i="12" s="1"/>
  <c r="I123" i="12"/>
  <c r="K123" i="12"/>
  <c r="O123" i="12"/>
  <c r="Q123" i="12"/>
  <c r="V123" i="12"/>
  <c r="G129" i="12"/>
  <c r="M129" i="12" s="1"/>
  <c r="I129" i="12"/>
  <c r="K129" i="12"/>
  <c r="O129" i="12"/>
  <c r="Q129" i="12"/>
  <c r="V129" i="12"/>
  <c r="G135" i="12"/>
  <c r="I135" i="12"/>
  <c r="K135" i="12"/>
  <c r="O135" i="12"/>
  <c r="O134" i="12" s="1"/>
  <c r="Q135" i="12"/>
  <c r="V135" i="12"/>
  <c r="G142" i="12"/>
  <c r="I142" i="12"/>
  <c r="K142" i="12"/>
  <c r="M142" i="12"/>
  <c r="O142" i="12"/>
  <c r="Q142" i="12"/>
  <c r="V142" i="12"/>
  <c r="G148" i="12"/>
  <c r="M148" i="12" s="1"/>
  <c r="I148" i="12"/>
  <c r="K148" i="12"/>
  <c r="O148" i="12"/>
  <c r="Q148" i="12"/>
  <c r="V148" i="12"/>
  <c r="G152" i="12"/>
  <c r="M152" i="12" s="1"/>
  <c r="I152" i="12"/>
  <c r="K152" i="12"/>
  <c r="O152" i="12"/>
  <c r="Q152" i="12"/>
  <c r="V152" i="12"/>
  <c r="G157" i="12"/>
  <c r="M157" i="12" s="1"/>
  <c r="I157" i="12"/>
  <c r="K157" i="12"/>
  <c r="O157" i="12"/>
  <c r="Q157" i="12"/>
  <c r="V157" i="12"/>
  <c r="G162" i="12"/>
  <c r="I162" i="12"/>
  <c r="K162" i="12"/>
  <c r="M162" i="12"/>
  <c r="O162" i="12"/>
  <c r="Q162" i="12"/>
  <c r="V162" i="12"/>
  <c r="G167" i="12"/>
  <c r="M167" i="12" s="1"/>
  <c r="I167" i="12"/>
  <c r="K167" i="12"/>
  <c r="O167" i="12"/>
  <c r="Q167" i="12"/>
  <c r="V167" i="12"/>
  <c r="G172" i="12"/>
  <c r="I172" i="12"/>
  <c r="K172" i="12"/>
  <c r="M172" i="12"/>
  <c r="O172" i="12"/>
  <c r="Q172" i="12"/>
  <c r="V172" i="12"/>
  <c r="G176" i="12"/>
  <c r="M176" i="12" s="1"/>
  <c r="I176" i="12"/>
  <c r="K176" i="12"/>
  <c r="O176" i="12"/>
  <c r="Q176" i="12"/>
  <c r="V176" i="12"/>
  <c r="G180" i="12"/>
  <c r="M180" i="12" s="1"/>
  <c r="I180" i="12"/>
  <c r="K180" i="12"/>
  <c r="O180" i="12"/>
  <c r="Q180" i="12"/>
  <c r="V180" i="12"/>
  <c r="G187" i="12"/>
  <c r="M187" i="12" s="1"/>
  <c r="I187" i="12"/>
  <c r="K187" i="12"/>
  <c r="O187" i="12"/>
  <c r="Q187" i="12"/>
  <c r="V187" i="12"/>
  <c r="G192" i="12"/>
  <c r="I192" i="12"/>
  <c r="K192" i="12"/>
  <c r="M192" i="12"/>
  <c r="O192" i="12"/>
  <c r="Q192" i="12"/>
  <c r="V192" i="12"/>
  <c r="G197" i="12"/>
  <c r="M197" i="12" s="1"/>
  <c r="I197" i="12"/>
  <c r="K197" i="12"/>
  <c r="O197" i="12"/>
  <c r="Q197" i="12"/>
  <c r="V197" i="12"/>
  <c r="G201" i="12"/>
  <c r="M201" i="12" s="1"/>
  <c r="I201" i="12"/>
  <c r="K201" i="12"/>
  <c r="O201" i="12"/>
  <c r="Q201" i="12"/>
  <c r="V201" i="12"/>
  <c r="G205" i="12"/>
  <c r="M205" i="12" s="1"/>
  <c r="I205" i="12"/>
  <c r="K205" i="12"/>
  <c r="O205" i="12"/>
  <c r="Q205" i="12"/>
  <c r="V205" i="12"/>
  <c r="G209" i="12"/>
  <c r="M209" i="12" s="1"/>
  <c r="I209" i="12"/>
  <c r="K209" i="12"/>
  <c r="O209" i="12"/>
  <c r="Q209" i="12"/>
  <c r="V209" i="12"/>
  <c r="G213" i="12"/>
  <c r="M213" i="12" s="1"/>
  <c r="I213" i="12"/>
  <c r="K213" i="12"/>
  <c r="O213" i="12"/>
  <c r="Q213" i="12"/>
  <c r="V213" i="12"/>
  <c r="G218" i="12"/>
  <c r="G217" i="12" s="1"/>
  <c r="I54" i="1" s="1"/>
  <c r="I218" i="12"/>
  <c r="K218" i="12"/>
  <c r="O218" i="12"/>
  <c r="O217" i="12" s="1"/>
  <c r="Q218" i="12"/>
  <c r="V218" i="12"/>
  <c r="V217" i="12" s="1"/>
  <c r="G222" i="12"/>
  <c r="M222" i="12" s="1"/>
  <c r="I222" i="12"/>
  <c r="I217" i="12" s="1"/>
  <c r="K222" i="12"/>
  <c r="O222" i="12"/>
  <c r="Q222" i="12"/>
  <c r="V222" i="12"/>
  <c r="G228" i="12"/>
  <c r="M228" i="12" s="1"/>
  <c r="I228" i="12"/>
  <c r="K228" i="12"/>
  <c r="O228" i="12"/>
  <c r="Q228" i="12"/>
  <c r="V228" i="12"/>
  <c r="G233" i="12"/>
  <c r="I233" i="12"/>
  <c r="K233" i="12"/>
  <c r="O233" i="12"/>
  <c r="Q233" i="12"/>
  <c r="V233" i="12"/>
  <c r="G238" i="12"/>
  <c r="I238" i="12"/>
  <c r="K238" i="12"/>
  <c r="M238" i="12"/>
  <c r="O238" i="12"/>
  <c r="Q238" i="12"/>
  <c r="V238" i="12"/>
  <c r="G243" i="12"/>
  <c r="M243" i="12" s="1"/>
  <c r="I243" i="12"/>
  <c r="K243" i="12"/>
  <c r="O243" i="12"/>
  <c r="Q243" i="12"/>
  <c r="V243" i="12"/>
  <c r="G248" i="12"/>
  <c r="I248" i="12"/>
  <c r="K248" i="12"/>
  <c r="M248" i="12"/>
  <c r="O248" i="12"/>
  <c r="Q248" i="12"/>
  <c r="V248" i="12"/>
  <c r="G253" i="12"/>
  <c r="M253" i="12" s="1"/>
  <c r="I253" i="12"/>
  <c r="K253" i="12"/>
  <c r="O253" i="12"/>
  <c r="Q253" i="12"/>
  <c r="V253" i="12"/>
  <c r="G259" i="12"/>
  <c r="M259" i="12" s="1"/>
  <c r="I259" i="12"/>
  <c r="K259" i="12"/>
  <c r="O259" i="12"/>
  <c r="Q259" i="12"/>
  <c r="V259" i="12"/>
  <c r="G265" i="12"/>
  <c r="M265" i="12" s="1"/>
  <c r="I265" i="12"/>
  <c r="K265" i="12"/>
  <c r="O265" i="12"/>
  <c r="Q265" i="12"/>
  <c r="V265" i="12"/>
  <c r="G270" i="12"/>
  <c r="I270" i="12"/>
  <c r="K270" i="12"/>
  <c r="M270" i="12"/>
  <c r="O270" i="12"/>
  <c r="Q270" i="12"/>
  <c r="V270" i="12"/>
  <c r="G279" i="12"/>
  <c r="M279" i="12" s="1"/>
  <c r="I279" i="12"/>
  <c r="K279" i="12"/>
  <c r="O279" i="12"/>
  <c r="Q279" i="12"/>
  <c r="V279" i="12"/>
  <c r="G284" i="12"/>
  <c r="M284" i="12" s="1"/>
  <c r="I284" i="12"/>
  <c r="K284" i="12"/>
  <c r="O284" i="12"/>
  <c r="Q284" i="12"/>
  <c r="V284" i="12"/>
  <c r="G290" i="12"/>
  <c r="M290" i="12" s="1"/>
  <c r="I290" i="12"/>
  <c r="K290" i="12"/>
  <c r="O290" i="12"/>
  <c r="Q290" i="12"/>
  <c r="V290" i="12"/>
  <c r="G295" i="12"/>
  <c r="M295" i="12" s="1"/>
  <c r="I295" i="12"/>
  <c r="K295" i="12"/>
  <c r="O295" i="12"/>
  <c r="Q295" i="12"/>
  <c r="V295" i="12"/>
  <c r="G299" i="12"/>
  <c r="M299" i="12" s="1"/>
  <c r="I299" i="12"/>
  <c r="K299" i="12"/>
  <c r="O299" i="12"/>
  <c r="Q299" i="12"/>
  <c r="V299" i="12"/>
  <c r="G303" i="12"/>
  <c r="M303" i="12" s="1"/>
  <c r="I303" i="12"/>
  <c r="K303" i="12"/>
  <c r="O303" i="12"/>
  <c r="Q303" i="12"/>
  <c r="V303" i="12"/>
  <c r="G307" i="12"/>
  <c r="M307" i="12" s="1"/>
  <c r="I307" i="12"/>
  <c r="K307" i="12"/>
  <c r="O307" i="12"/>
  <c r="Q307" i="12"/>
  <c r="V307" i="12"/>
  <c r="G312" i="12"/>
  <c r="M312" i="12" s="1"/>
  <c r="I312" i="12"/>
  <c r="K312" i="12"/>
  <c r="O312" i="12"/>
  <c r="Q312" i="12"/>
  <c r="V312" i="12"/>
  <c r="G317" i="12"/>
  <c r="M317" i="12" s="1"/>
  <c r="I317" i="12"/>
  <c r="K317" i="12"/>
  <c r="O317" i="12"/>
  <c r="Q317" i="12"/>
  <c r="V317" i="12"/>
  <c r="G322" i="12"/>
  <c r="I322" i="12"/>
  <c r="K322" i="12"/>
  <c r="M322" i="12"/>
  <c r="O322" i="12"/>
  <c r="Q322" i="12"/>
  <c r="V322" i="12"/>
  <c r="G326" i="12"/>
  <c r="M326" i="12" s="1"/>
  <c r="I326" i="12"/>
  <c r="K326" i="12"/>
  <c r="O326" i="12"/>
  <c r="Q326" i="12"/>
  <c r="V326" i="12"/>
  <c r="G330" i="12"/>
  <c r="I330" i="12"/>
  <c r="K330" i="12"/>
  <c r="M330" i="12"/>
  <c r="O330" i="12"/>
  <c r="Q330" i="12"/>
  <c r="V330" i="12"/>
  <c r="G334" i="12"/>
  <c r="M334" i="12" s="1"/>
  <c r="I334" i="12"/>
  <c r="K334" i="12"/>
  <c r="O334" i="12"/>
  <c r="Q334" i="12"/>
  <c r="V334" i="12"/>
  <c r="I338" i="12"/>
  <c r="Q338" i="12"/>
  <c r="G339" i="12"/>
  <c r="G338" i="12" s="1"/>
  <c r="I56" i="1" s="1"/>
  <c r="I339" i="12"/>
  <c r="K339" i="12"/>
  <c r="K338" i="12" s="1"/>
  <c r="O339" i="12"/>
  <c r="O338" i="12" s="1"/>
  <c r="Q339" i="12"/>
  <c r="V339" i="12"/>
  <c r="V338" i="12" s="1"/>
  <c r="I344" i="12"/>
  <c r="Q344" i="12"/>
  <c r="G345" i="12"/>
  <c r="G344" i="12" s="1"/>
  <c r="I57" i="1" s="1"/>
  <c r="I345" i="12"/>
  <c r="K345" i="12"/>
  <c r="K344" i="12" s="1"/>
  <c r="O345" i="12"/>
  <c r="O344" i="12" s="1"/>
  <c r="Q345" i="12"/>
  <c r="V345" i="12"/>
  <c r="V344" i="12" s="1"/>
  <c r="G349" i="12"/>
  <c r="G348" i="12" s="1"/>
  <c r="I58" i="1" s="1"/>
  <c r="I18" i="1" s="1"/>
  <c r="I349" i="12"/>
  <c r="I348" i="12" s="1"/>
  <c r="K349" i="12"/>
  <c r="O349" i="12"/>
  <c r="Q349" i="12"/>
  <c r="Q348" i="12" s="1"/>
  <c r="V349" i="12"/>
  <c r="G354" i="12"/>
  <c r="I354" i="12"/>
  <c r="K354" i="12"/>
  <c r="M354" i="12"/>
  <c r="O354" i="12"/>
  <c r="Q354" i="12"/>
  <c r="V354" i="12"/>
  <c r="G360" i="12"/>
  <c r="I360" i="12"/>
  <c r="I359" i="12" s="1"/>
  <c r="K360" i="12"/>
  <c r="M360" i="12"/>
  <c r="O360" i="12"/>
  <c r="Q360" i="12"/>
  <c r="V360" i="12"/>
  <c r="G364" i="12"/>
  <c r="G359" i="12" s="1"/>
  <c r="I59" i="1" s="1"/>
  <c r="I364" i="12"/>
  <c r="K364" i="12"/>
  <c r="O364" i="12"/>
  <c r="Q364" i="12"/>
  <c r="V364" i="12"/>
  <c r="V359" i="12" s="1"/>
  <c r="G368" i="12"/>
  <c r="M368" i="12" s="1"/>
  <c r="I368" i="12"/>
  <c r="K368" i="12"/>
  <c r="O368" i="12"/>
  <c r="Q368" i="12"/>
  <c r="V368" i="12"/>
  <c r="G373" i="12"/>
  <c r="M373" i="12" s="1"/>
  <c r="I373" i="12"/>
  <c r="K373" i="12"/>
  <c r="O373" i="12"/>
  <c r="Q373" i="12"/>
  <c r="V373" i="12"/>
  <c r="G375" i="12"/>
  <c r="I375" i="12"/>
  <c r="K375" i="12"/>
  <c r="O375" i="12"/>
  <c r="Q375" i="12"/>
  <c r="V375" i="12"/>
  <c r="G377" i="12"/>
  <c r="I377" i="12"/>
  <c r="K377" i="12"/>
  <c r="M377" i="12"/>
  <c r="O377" i="12"/>
  <c r="Q377" i="12"/>
  <c r="V377" i="12"/>
  <c r="AE380" i="12"/>
  <c r="F41" i="1" s="1"/>
  <c r="I17" i="1"/>
  <c r="H44" i="1"/>
  <c r="I43" i="1" l="1"/>
  <c r="F42" i="1"/>
  <c r="G372" i="12"/>
  <c r="I60" i="1" s="1"/>
  <c r="Q98" i="12"/>
  <c r="O98" i="12"/>
  <c r="G22" i="13"/>
  <c r="I62" i="1" s="1"/>
  <c r="I20" i="1" s="1"/>
  <c r="O372" i="12"/>
  <c r="O348" i="12"/>
  <c r="O227" i="12"/>
  <c r="V134" i="12"/>
  <c r="K98" i="12"/>
  <c r="O8" i="12"/>
  <c r="M9" i="13"/>
  <c r="M8" i="13" s="1"/>
  <c r="Q134" i="12"/>
  <c r="K372" i="12"/>
  <c r="I372" i="12"/>
  <c r="Q359" i="12"/>
  <c r="K348" i="12"/>
  <c r="K227" i="12"/>
  <c r="I227" i="12"/>
  <c r="K8" i="12"/>
  <c r="I8" i="12"/>
  <c r="K8" i="13"/>
  <c r="I8" i="13"/>
  <c r="F39" i="1"/>
  <c r="G227" i="12"/>
  <c r="I55" i="1" s="1"/>
  <c r="K134" i="12"/>
  <c r="O359" i="12"/>
  <c r="Q217" i="12"/>
  <c r="G134" i="12"/>
  <c r="I53" i="1" s="1"/>
  <c r="I16" i="1" s="1"/>
  <c r="I21" i="1" s="1"/>
  <c r="V98" i="12"/>
  <c r="Q8" i="12"/>
  <c r="V8" i="13"/>
  <c r="I98" i="12"/>
  <c r="AF380" i="12"/>
  <c r="Q372" i="12"/>
  <c r="K359" i="12"/>
  <c r="Q227" i="12"/>
  <c r="K217" i="12"/>
  <c r="V372" i="12"/>
  <c r="V348" i="12"/>
  <c r="V227" i="12"/>
  <c r="I134" i="12"/>
  <c r="V8" i="12"/>
  <c r="Q8" i="13"/>
  <c r="M375" i="12"/>
  <c r="M372" i="12" s="1"/>
  <c r="M364" i="12"/>
  <c r="M359" i="12" s="1"/>
  <c r="M349" i="12"/>
  <c r="M348" i="12" s="1"/>
  <c r="M345" i="12"/>
  <c r="M344" i="12" s="1"/>
  <c r="M339" i="12"/>
  <c r="M338" i="12" s="1"/>
  <c r="M233" i="12"/>
  <c r="M227" i="12" s="1"/>
  <c r="M218" i="12"/>
  <c r="M217" i="12" s="1"/>
  <c r="M135" i="12"/>
  <c r="M134" i="12" s="1"/>
  <c r="M99" i="12"/>
  <c r="M98" i="12" s="1"/>
  <c r="M14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63" i="1" l="1"/>
  <c r="G380" i="12"/>
  <c r="G41" i="1"/>
  <c r="I41" i="1" s="1"/>
  <c r="G39" i="1"/>
  <c r="G44" i="1" s="1"/>
  <c r="G25" i="1" s="1"/>
  <c r="G42" i="1"/>
  <c r="I42" i="1" s="1"/>
  <c r="G27" i="13"/>
  <c r="F44" i="1"/>
  <c r="G23" i="1" s="1"/>
  <c r="A27" i="1" s="1"/>
  <c r="A28" i="1" s="1"/>
  <c r="J61" i="1"/>
  <c r="J57" i="1"/>
  <c r="J53" i="1"/>
  <c r="J60" i="1"/>
  <c r="J58" i="1"/>
  <c r="J56" i="1"/>
  <c r="J54" i="1"/>
  <c r="J52" i="1"/>
  <c r="I39" i="1" l="1"/>
  <c r="I44" i="1" s="1"/>
  <c r="G28" i="1"/>
  <c r="G27" i="1" s="1"/>
  <c r="G29" i="1" s="1"/>
  <c r="J62" i="1"/>
  <c r="J55" i="1"/>
  <c r="J51" i="1"/>
  <c r="J63" i="1" s="1"/>
  <c r="J59" i="1"/>
  <c r="J43" i="1" l="1"/>
  <c r="J41" i="1"/>
  <c r="J39" i="1"/>
  <c r="J44" i="1" s="1"/>
  <c r="J42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<sst xmlns="http://schemas.openxmlformats.org/spreadsheetml/2006/main" count="1391" uniqueCount="406">
  <si>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</si>
  <si>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</si>
  <si>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</si>
  <si>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</si>
  <si>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</si>
  <si>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</si>
  <si>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</si>
  <si>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</si>
  <si>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</si>
  <si>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</si>
  <si>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</si>
  <si>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</si>
  <si>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</si>
  <si>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</si>
  <si>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</si>
  <si>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</si>
  <si>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</si>
  <si>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</si>
  <si>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</si>
  <si>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</si>
  <si>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</si>
  <si>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</si>
  <si>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</si>
  <si>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</si>
  <si>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</si>
  <si>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</si>
  <si>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</si>
  <si>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</si>
  <si>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</si>
  <si>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</si>
  <si>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</si>
  <si>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</si>
  <si>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</si>
  <si>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</si>
  <si>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</si>
  <si>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</si>
  <si>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</si>
  <si>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</si>
  <si>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</si>
  <si>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</si>
  <si>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</si>
  <si>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</si>
  <si>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</si>
  <si>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ZV108019</t>
  </si>
  <si>
    <t>ÚPRAVA  A NASVĚTLENÍ PŘECHODŮ PRO CHODCE, UH.BROD</t>
  </si>
  <si>
    <t>Stavba</t>
  </si>
  <si>
    <t>Stavební objekt</t>
  </si>
  <si>
    <t>SO 102</t>
  </si>
  <si>
    <t>PŘECHOD PRO CHODCE V UL. DOLNÍ VALY</t>
  </si>
  <si>
    <t>SO102-U</t>
  </si>
  <si>
    <t>PŘECHOD PRO CHODCE V UL. DOLNÍ VALY 2020 Uzbatelné</t>
  </si>
  <si>
    <t>VNON U</t>
  </si>
  <si>
    <t>Vedlejší a Ostatní náklady Uznatelné</t>
  </si>
  <si>
    <t>Celkem za stavbu</t>
  </si>
  <si>
    <t>CZK</t>
  </si>
  <si>
    <t>Rekapitulace dílů</t>
  </si>
  <si>
    <t>Typ dílu</t>
  </si>
  <si>
    <t>1</t>
  </si>
  <si>
    <t>Zemní práce</t>
  </si>
  <si>
    <t>21</t>
  </si>
  <si>
    <t>Úprava podloží a základ.spáry</t>
  </si>
  <si>
    <t>5</t>
  </si>
  <si>
    <t>Komunikace</t>
  </si>
  <si>
    <t>8</t>
  </si>
  <si>
    <t>Trubní vedení</t>
  </si>
  <si>
    <t>91</t>
  </si>
  <si>
    <t>Doplňující práce na komunikaci</t>
  </si>
  <si>
    <t>96</t>
  </si>
  <si>
    <t>Bourání konstrukcí</t>
  </si>
  <si>
    <t>99</t>
  </si>
  <si>
    <t>Staveništní přesun hmot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</si>
  <si>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</si>
  <si>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</si>
  <si>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</si>
  <si>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</si>
  <si>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</si>
  <si>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</si>
  <si>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</si>
  <si>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</si>
  <si>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</si>
  <si>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Ostatní nákldy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</si>
  <si>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</si>
  <si>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</si>
  <si>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</si>
  <si>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</si>
  <si>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</si>
  <si>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</si>
  <si>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</si>
  <si>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</si>
  <si>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</si>
  <si>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</si>
  <si>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</si>
  <si>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</si>
  <si>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</si>
  <si>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</si>
  <si>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</si>
  <si>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</si>
  <si>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</si>
  <si>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</si>
  <si>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</si>
  <si>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</si>
  <si>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</si>
  <si>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</si>
  <si>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</si>
  <si>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</si>
  <si>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</si>
  <si>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</si>
  <si>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</si>
  <si>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</si>
  <si>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113106121R00</t>
  </si>
  <si>
    <t>Rozebrání komunikací pro pěší s jakýmkoliv ložem a výplní spár_x000D_
 z betonových nebo kameninových dlaždic nebo tvarovek</t>
  </si>
  <si>
    <t>m2</t>
  </si>
  <si>
    <t>822-1</t>
  </si>
  <si>
    <t>RTS 20/ I</t>
  </si>
  <si>
    <t>Práce</t>
  </si>
  <si>
    <t>POL1_1</t>
  </si>
  <si>
    <t>s přemístěním hmot na skládku na vzdálenost do 3 m nebo s naložením na dopravní prostředek</t>
  </si>
  <si>
    <t>SPI</t>
  </si>
  <si>
    <t>ROZEBRÁNÍ BETONOVÉ DLAŽBY 300/300mm  : 42</t>
  </si>
  <si>
    <t>VV</t>
  </si>
  <si>
    <t xml:space="preserve">viz situace, zpráva : </t>
  </si>
  <si>
    <t>SPU</t>
  </si>
  <si>
    <t>113106231R00</t>
  </si>
  <si>
    <t>Rozebrání vozovek a ploch s jakoukoliv výplní spár _x000D_
 v jakékoliv ploše, ze zámkové dlažky, kladených do lože z kameniva</t>
  </si>
  <si>
    <t>ROZEBRÁNÍ BETONOVÉ DLAŽBY - DVOUBAREVNÁ MŘÍŽKA Z BETONOVÉ DLAŽBY TL. 60mm    : 28</t>
  </si>
  <si>
    <t>113106521R00</t>
  </si>
  <si>
    <t>Rozebrání vozovek a ploch s jakoukoliv výplní spár _x000D_
 v ploše jednotlivě přes 200 m2, z drobných kostek nebo odseků, kladených do lože z kameniva těženého, škváry nebo strusky</t>
  </si>
  <si>
    <t>ROZEBRÁNÍ ŽULOVÉ KOSTKY  : 9</t>
  </si>
  <si>
    <t>113107310R00</t>
  </si>
  <si>
    <t>Odstranění podkladů nebo krytů z kameniva těženého, v ploše jednotlivě do 50 m2, tloušťka vrstvy 100 mm</t>
  </si>
  <si>
    <t xml:space="preserve">PODKLAD ROZEBRANÝCH ZP.PLOCH : </t>
  </si>
  <si>
    <t>VYBOURÁNÍ ASFALTOBETONU TL. 150mm : 26</t>
  </si>
  <si>
    <t>ROZEBRÁNÍ BETONOVÉ DLAŽBY 300/300mm : 42</t>
  </si>
  <si>
    <t>ROZEBRÁNÍ BETONOVÉ DLAŽBY - DVOUBAREVNÁ MŘÍŽKA Z BETONOVÉ DLAŽBY TL. 60mm   : 28</t>
  </si>
  <si>
    <t>ROZEBRÁNÍ ŽULOVÉ KOSTKY : 9</t>
  </si>
  <si>
    <t>113107510R00</t>
  </si>
  <si>
    <t>Odstranění podkladů nebo krytů z kameniva hrubého drceného, v ploše jednotlivě do 50 m2, tloušťka vrstvy 100 mm</t>
  </si>
  <si>
    <t>113108315R00</t>
  </si>
  <si>
    <t>Odstranění podkladů nebo krytů živičných, v ploše jednotlivě do 50 m2, tloušťka vrstvy 150 mm</t>
  </si>
  <si>
    <t>113151113R00</t>
  </si>
  <si>
    <t>Odstranění podkladu, krytu frézováním povrch živičný, plochy do 500 m2 na jednom objektu nebo při provádění pruhu šířky do  750 mm, tloušťky 40 mm</t>
  </si>
  <si>
    <t>s naložením na dopravní prostředek, očištění povrchu od frézované plochy, opotřebování frézovacích nástrojů (nožů, upínacích kroužků, držáků) nutné ruční odstranění (vybourání) živičného krytu kolem překážek,</t>
  </si>
  <si>
    <t>FRÉZOVÁNÍ ASFALTOBETONU TL. 50mm   : 317</t>
  </si>
  <si>
    <t>113202111R00</t>
  </si>
  <si>
    <t>Vytrhání obrub z krajníků nebo obrubníků stojatých</t>
  </si>
  <si>
    <t>m</t>
  </si>
  <si>
    <t>s vybouráním lože, s přemístěním hmot na skládku na vzdálenost do 3 m nebo naložením na dopravní prostředek</t>
  </si>
  <si>
    <t>VYTRHÁNÍ BETONOVÉHO KRAJNÍKU VČ. DVOUŘÁDKU ZE ŽULOVÉ KOSTKY 100/100mm  : 20</t>
  </si>
  <si>
    <t>VYTRHÁNÍ ZÁHONOVÉHO OBRUBNÍKU  : 27</t>
  </si>
  <si>
    <t>122202201R00</t>
  </si>
  <si>
    <t>Odkopávky a prokopávky pro silnice v hornině 3 do 100 m3</t>
  </si>
  <si>
    <t>m3</t>
  </si>
  <si>
    <t>800-1</t>
  </si>
  <si>
    <t>s přemístěním výkopku v příčných profilech na vzdálenost do 15 m nebo s naložením na dopravní prostředek.</t>
  </si>
  <si>
    <t>VÝKOP : 15</t>
  </si>
  <si>
    <t xml:space="preserve">viz situace, řezy, zpráva : </t>
  </si>
  <si>
    <t>122202209R00</t>
  </si>
  <si>
    <t>Odkopávky a prokopávky pro silnice v hornině 3 příplatek za lepivost horniny</t>
  </si>
  <si>
    <t>VIZ VÝKOP : 15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</si>
  <si>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</si>
  <si>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</si>
  <si>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</si>
  <si>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PŘEBYTEK SEJMUTÉHO DRNU  : (95-75)*0,15</t>
  </si>
  <si>
    <t>162702199R00</t>
  </si>
  <si>
    <t>Poplatek za skládku drnu</t>
  </si>
  <si>
    <t>823-1</t>
  </si>
  <si>
    <t>171201201R00</t>
  </si>
  <si>
    <t>Uložení sypaniny na dočasnou skládku tak, že na 1 m2 plochy připadá přes 2 m3 výkopku nebo ornice</t>
  </si>
  <si>
    <t>181101102R00</t>
  </si>
  <si>
    <t>Úprava pláně v zářezech v hornině 1 až 4, se zhutněním</t>
  </si>
  <si>
    <t>vyrovnáním výškových rozdílů, ploch vodorovných a ploch do sklonu 1 : 5.</t>
  </si>
  <si>
    <t>SILNIČNÍ OSTRŮVEK, CHODNÍK - BETONOVÁ DLAŽBA 200/100/60mm - BARVA ŠEDÁ : 65*1,05</t>
  </si>
  <si>
    <t>CHODNÍK - DVOUBAREVNÁ MŘÍŽKA Z BETONOVÉ DLAŽBY TL. 60mm  : 15*1,05</t>
  </si>
  <si>
    <t>CHODNÍK - BETONOVÁ DLAŽBA 300/300/60mm - BARVA ŠEDÁ : 14*1,05</t>
  </si>
  <si>
    <t>KOMUNIKACE - ASFALTOBETON - KOMPLETNÍ KONSTRUKCE : 2*1,05</t>
  </si>
  <si>
    <t>VAROVNÝ  A  SIGNÁLNÍ PÁS - RELIÉFNÍ DLAŽBA - BARVA ČERVENÁ  : 16*1,05</t>
  </si>
  <si>
    <t>111200001RA0</t>
  </si>
  <si>
    <t>Odstranění křovin a stromů o průměru kmene do 100 mm, spálení</t>
  </si>
  <si>
    <t>AP-HSV</t>
  </si>
  <si>
    <t>Agregovaná položka</t>
  </si>
  <si>
    <t>POL2_1</t>
  </si>
  <si>
    <t>a stromů o průměru kmene do 100 mm, s odstraněním kořenů, s odklizením křovin a stromů na vzdálenost do 50 m a jejich spálením.</t>
  </si>
  <si>
    <t>ODSTRANĚNÍ KŘOVIN  : 6</t>
  </si>
  <si>
    <t>121100001RAB</t>
  </si>
  <si>
    <t>Sejmutí ornice naložení a uložení_x000D_
 odvoz do 5 000 m</t>
  </si>
  <si>
    <t>popř. lesní půdy s naložením, vodorovným přemístěním a složením na hromady nebo se zpětným přemístěním a rozprostřením.</t>
  </si>
  <si>
    <t>ODHUMUSOVÁNÍ TL. 150mm   : 95*0,15</t>
  </si>
  <si>
    <t>VÝMĚNA ZEMINY V AKTIVNÍ ZÓNĚ, TL. 100mm : (59+15+14)*1,05*0,1</t>
  </si>
  <si>
    <t xml:space="preserve">(ZEMINA V AKTIVNÍ  ZÓNĚ, KTERÁ NEVYHOVÍ,  BUDE NAHRAZENÁ ŠTĚRKODRTÍ)   : </t>
  </si>
  <si>
    <t xml:space="preserve">plocha planimetrací  viz situace, řezy, zpráva : </t>
  </si>
  <si>
    <t xml:space="preserve">viz odkop : </t>
  </si>
  <si>
    <t xml:space="preserve">PARAPLÁŇ : </t>
  </si>
  <si>
    <t>VÝMĚNA ZEMINY V AKTIVNÍ ZÓNĚ, TL. 100mm : (59+15+14)*1,05</t>
  </si>
  <si>
    <t>564831111R00</t>
  </si>
  <si>
    <t>Podklad ze štěrkodrti s rozprostřením a zhutněním frakce 0-63 mm, tloušťka po zhutnění 100 mm</t>
  </si>
  <si>
    <t>SILNIČNÍ OSTRŮVEK, CHODNÍK - BETONOVÁ DLAŽBA 200/100/60mm - BARVA ŠEDÁ : 18*1,03</t>
  </si>
  <si>
    <t>SILNIČNÍ OSTRŮVEK, CHODNÍK - BETONOVÁ DLAŽBA 200/100/60mm - BARVA ŠEDÁ : 47</t>
  </si>
  <si>
    <t>CHODNÍK - DVOUBAREVNÁ MŘÍŽKA Z BETONOVÉ DLAŽBY TL. 60mm  : 15</t>
  </si>
  <si>
    <t>CHODNÍK - BETONOVÁ DLAŽBA 300/300/60mm - BARVA ŠEDÁ : 14</t>
  </si>
  <si>
    <t>564851111R00</t>
  </si>
  <si>
    <t>Podklad ze štěrkodrti s rozprostřením a zhutněním frakce 0-63 mm, tloušťka po zhutnění 150 mm</t>
  </si>
  <si>
    <t>SILNIČNÍ OSTRŮVEK, CHODNÍK - BETONOVÁ DLAŽBA 200/100/60mm - BARVA ŠEDÁ : 47*1,03</t>
  </si>
  <si>
    <t>CHODNÍK - DVOUBAREVNÁ MŘÍŽKA Z BETONOVÉ DLAŽBY TL. 60mm  : 15*1,03</t>
  </si>
  <si>
    <t>CHODNÍK - BETONOVÁ DLAŽBA 300/300/60mm - BARVA ŠEDÁ : 14*1,03</t>
  </si>
  <si>
    <t>564861113R00</t>
  </si>
  <si>
    <t>Podklad ze štěrkodrti s rozprostřením a zhutněním frakce 0-63 mm, tloušťka po zhutnění 220 mm</t>
  </si>
  <si>
    <t>KOMUNIKACE - ASFALTOBETON - KOMPLETNÍ KONSTRUKCE : 2*1,03</t>
  </si>
  <si>
    <t>565151111R00</t>
  </si>
  <si>
    <t>Podklad z kameniva obaleného asfaltem ACP 16+ až ACP 22+, v pruhu šířky do 3 m, třídy 1, tloušťka po zhutnění 70 mm</t>
  </si>
  <si>
    <t>s rozprostřením a zhutněním</t>
  </si>
  <si>
    <t>KOMUNIKACE - ASFALTOBETON - KOMPLETNÍ KONSTRUKCE : 2</t>
  </si>
  <si>
    <t>567122112R00</t>
  </si>
  <si>
    <t>Podklad z kameniva zpevněného cementem SC C8/10, tloušťka po zhutnění 130 mm</t>
  </si>
  <si>
    <t>bez dilatačních spár, s rozprostřením a zhutněním, ošetřením povrchu podkladu vodou</t>
  </si>
  <si>
    <t>573111112R00</t>
  </si>
  <si>
    <t>Postřik živičný infiltrační s posypem kamenivem v množství 1 kg/m2</t>
  </si>
  <si>
    <t>z asfaltu silničního</t>
  </si>
  <si>
    <t>573211111R00</t>
  </si>
  <si>
    <t>Postřik živičný spojovací bez posypu kamenivem z asfaltu silničního, v množství od 0,5 do 0,7 kg/m2</t>
  </si>
  <si>
    <t>KOMUNIKACE - ASFALTOBETON - NOVÁ OBRUSNÁ VRSTVA (PO FRÉZOVÁNÍ)  : 317</t>
  </si>
  <si>
    <t>577131111R00</t>
  </si>
  <si>
    <t>Beton asfaltový s rozprostřením a zhutněním v pruhu šířky do 3 m, ACO 11+, tloušťky 40 mm, plochy přes 1000 m2</t>
  </si>
  <si>
    <t>577141112R00</t>
  </si>
  <si>
    <t>Beton asfaltový s rozprostřením a zhutněním v pruhu šířky do 3 m, ACO 11+ nebo ACO 16+, tloušťky 50 mm, plochy přes 1000 m2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</si>
  <si>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</si>
  <si>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</si>
  <si>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</si>
  <si>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SILNIČNÍ OSTRŮVEK, CHODNÍK - BETONOVÁ DLAŽBA 200/100/60mm - BARVA ŠEDÁ : 18+47</t>
  </si>
  <si>
    <t>VAROVNÝ  A  SIGNÁLNÍ PÁS - RELIÉFNÍ DLAŽBA - BARVA ČERVENÁ  : 4+12</t>
  </si>
  <si>
    <t>596215028R00</t>
  </si>
  <si>
    <t>Kladení zámkové dlažby do drtě příplatek za více barev dlažby tloušťky 60 mm</t>
  </si>
  <si>
    <t>596811111R00</t>
  </si>
  <si>
    <t>Kladení dlažby z betonových nebo kameninových dlaždic do lože z kameniva těženého tloušťky do 30 mm</t>
  </si>
  <si>
    <t>komunikací pro pěší do velikosti dlaždic 0,25 m2 s provedením lože do tl. 30 mm, s vyplněním spár a se smetením přebytečného materiálu na vzdálenost do 3 m</t>
  </si>
  <si>
    <t>CHODNÍK - BETONOVÁ DLAŽBA 300/300/60mm - BARVA ŠEDÁ  : 14</t>
  </si>
  <si>
    <t>59245110</t>
  </si>
  <si>
    <t>dlažba betonová dvouvrstvá, skladebná; obdélník; šedá; l = 200 mm; š = 100 mm; tl. 60,0 mm</t>
  </si>
  <si>
    <t>SPCM</t>
  </si>
  <si>
    <t>Specifikace</t>
  </si>
  <si>
    <t>POL3_1</t>
  </si>
  <si>
    <t>SILNIČNÍ OSTRŮVEK, CHODNÍK - BETONOVÁ DLAŽBA 200/100/60mm - BARVA ŠEDÁ : (18+47)*1,05</t>
  </si>
  <si>
    <t>592451184</t>
  </si>
  <si>
    <t>dlažba betonová dvouvrstvá; čtverec; černá; l = 100 mm; š = 100 mm; tl. 60,0 mm</t>
  </si>
  <si>
    <t>POL3_0</t>
  </si>
  <si>
    <t>CHODNÍK - DVOUBAREVNÁ MŘÍŽKA Z BETONOVÉ DLAŽBY TL. 60mm  : 15*1,05*0,25</t>
  </si>
  <si>
    <t>5924511900</t>
  </si>
  <si>
    <t>dlažba betonová dvouvrstvá; čtverec; šedá; l = 200 mm; š = 200 mm; tl. 60,0 mm</t>
  </si>
  <si>
    <t>CHODNÍK - DVOUBAREVNÁ MŘÍŽKA Z BETONOVÉ DLAŽBY TL. 60mm  : 15*1,05*0,75</t>
  </si>
  <si>
    <t>592451210</t>
  </si>
  <si>
    <t>dlažba betonová dvouvrstvá, skladebná; obdélník; šedá; l = 300 mm; š = 300 mm; tl. 60,0 mm</t>
  </si>
  <si>
    <t>59245267</t>
  </si>
  <si>
    <t>dlažba betonová dvouvrstvá; obdélník; dlaždice pro nevidomé; červená; l = 200 mm; š = 100 mm; tl. 60,0 mm</t>
  </si>
  <si>
    <t>831350113RA0</t>
  </si>
  <si>
    <t>Kanalizační přípojka D 160 mm, rýha 800x1200 mm</t>
  </si>
  <si>
    <t>ULIČNÍ VPUST, KANALIZAČNÍ PŘÍPOJKA PVC DN 150   : 1</t>
  </si>
  <si>
    <t>894411010RAF</t>
  </si>
  <si>
    <t>Šachty z betonových dílců vpusť uliční z dílců DN 450_x000D_
 s odkalištěm, hloubka 1,67 m, napojení DN 150, litinová mříž 500 x 500 mm 40 t</t>
  </si>
  <si>
    <t>kus</t>
  </si>
  <si>
    <t>kanalizační, obložením dna betonem C 25/30 z cementu portlandského nebo struskoportlandského, podkladní prstenec z prostého betonu C -/7,5 pod poklop do výšky 10 cm, dodávka a osazení poklopu litinového kruhového včetně rámu.</t>
  </si>
  <si>
    <t>KANALIZAČNÍ PŘÍPOJKA PVC DN 150  ULIČNÍ VPUSTI : 4</t>
  </si>
  <si>
    <t>914001111R00</t>
  </si>
  <si>
    <t xml:space="preserve">Osazení a montáž svislých dopravních značek sloupek, do betonového základu,  </t>
  </si>
  <si>
    <t xml:space="preserve">NAVRŽENÉ SVISLÉ DOPRAVNÍ ZNA±ENÍ   : </t>
  </si>
  <si>
    <t>C 4a  : 2</t>
  </si>
  <si>
    <t>914001125R00</t>
  </si>
  <si>
    <t xml:space="preserve">Osazení a montáž svislých dopravních značek značka, na sloupek,sloup, konzolu nebo objekt,  </t>
  </si>
  <si>
    <t>914001127R00</t>
  </si>
  <si>
    <t xml:space="preserve">Osazení a montáž svislých dopravních značek značka, na sloup VOS,  </t>
  </si>
  <si>
    <t>IP 6  NA STOŽÁR VO PŘECHODU : 2</t>
  </si>
  <si>
    <t>915711111R00</t>
  </si>
  <si>
    <t>Vodorovné značení krytů stříkané barvou, bílou, dělicích čar šířky 120 mm</t>
  </si>
  <si>
    <t>V1a : 11</t>
  </si>
  <si>
    <t>V2b : 6</t>
  </si>
  <si>
    <t>915721111R00</t>
  </si>
  <si>
    <t>Vodorovné značení krytů stříkané barvou, bílou, stopčar, zeber, stínů, šipek, nápisů, přechodů apod.</t>
  </si>
  <si>
    <t>V7 : 12</t>
  </si>
  <si>
    <t>V13a : 31</t>
  </si>
  <si>
    <t>915791111R00</t>
  </si>
  <si>
    <t>Předznačení pro vodorovné značení pro dělící čáry, vodící proužky</t>
  </si>
  <si>
    <t>stříkané barvou nebo prováděné z nátěrových hmot</t>
  </si>
  <si>
    <t>915791112R00</t>
  </si>
  <si>
    <t xml:space="preserve">Předznačení pro vodorovné značení pro stopčáry, zebry,stíny, šipky, nápisy, přechody </t>
  </si>
  <si>
    <t>916231111RT1</t>
  </si>
  <si>
    <t>Osazení silniční obruby z dlažebních kostek včetně dodávky dlažebních kostek_x000D_
 z kostek drobných 120 mm, bez boční opěry, do lože z betonu prostého C 12/15</t>
  </si>
  <si>
    <t>v jedné řadě, se zřízením lože tl. 5 až 10 cm, s vyplněním a zatřením spár cementovou maltou</t>
  </si>
  <si>
    <t>DVOUŘÁDEK ZE ŽULOVÉ KOSTKY  : 45*2</t>
  </si>
  <si>
    <t>917862111R00</t>
  </si>
  <si>
    <t>Osazení silničního nebo chodníkového betonového obrubníku stojatého, s boční opěrou z betonu prostého, do lože z betonu prostého C 12/15</t>
  </si>
  <si>
    <t>S dodáním hmot pro lože tl. 80-100 mm.</t>
  </si>
  <si>
    <t>SILNIČNÍ OBRUBNÍK 15/25 (150/250/1000mm) - NÁŠLAP 120mm  : 31</t>
  </si>
  <si>
    <t>NÁJEZDOVÝ OBRUBNÍK 15/15 (150/150/1000mm) - NÁŠLAP 20mm  : 12</t>
  </si>
  <si>
    <t>PŘECHODOVÝ KUS BO 25/15 dl. 1,0m  : 8</t>
  </si>
  <si>
    <t>BETONOVÝ OBRUBNÍK BO 10/25 (100/250/1000mm) - NÁŠLAP 60mm, 100mm  : 20</t>
  </si>
  <si>
    <t>BETONOVÝ OBRUBNÍK BO 10/25 (100/250/1000mm) - ZAPUŠTĚNÝ  : 20</t>
  </si>
  <si>
    <t>919722212R00</t>
  </si>
  <si>
    <t>Dilatační spáry řezané v cementobetonovém krytu příčné, zalití spár za tepla s těsněním, šířka přes 3 do 9 mm</t>
  </si>
  <si>
    <t>vyčištění spár po řezání, vyčištění spár před zálivkou a impregnace spár před zálivkou,</t>
  </si>
  <si>
    <t>ZAŘEZÁNÍ STYČNÉ SPÁRY + ZALITÍ BITUMENOVOU ZÁLIVKOU   : 18</t>
  </si>
  <si>
    <t>919733111R00</t>
  </si>
  <si>
    <t>Úprava povrchu živičného krytu broušením tloušťky do 2 mm</t>
  </si>
  <si>
    <t xml:space="preserve">ZRUŠENÍ VODOROVNÉHO DOPRAVNÍHO ZNAČENÍ : </t>
  </si>
  <si>
    <t>V7  : 14</t>
  </si>
  <si>
    <t>V2b  : 57*0,25</t>
  </si>
  <si>
    <t>919735112R00</t>
  </si>
  <si>
    <t>Řezání stávajících krytů nebo podkladů živičných, hloubky přes 50 do 100 mm</t>
  </si>
  <si>
    <t>včetně spotřeby vody</t>
  </si>
  <si>
    <t>ZAŘEZÁNÍ STYČNÉ SPÁRY ASFALTU  : 18</t>
  </si>
  <si>
    <t>11163611</t>
  </si>
  <si>
    <t>asfaltová zálivka zpracování za horka; bod měknutí nad 85 °C; skupenství při 20°C tuhá hmota; hustota při 25°C 1 000 kg/m3; nerozpustný ve vodě; hořlavý; bod hoření nad 300 °C; černý</t>
  </si>
  <si>
    <t>t</t>
  </si>
  <si>
    <t>ZAŘEZÁNÍ STYČNÉ SPÁRY + ZALITÍ BITUMENOVOU ZÁLIVKOU   : 18*0,00025</t>
  </si>
  <si>
    <t xml:space="preserve">viz řezání : </t>
  </si>
  <si>
    <t>40445029.A</t>
  </si>
  <si>
    <t>značka dopravní silniční svislá; příkazová C1-C14; tvar kruh; 500 mm; štít z pozink.plechu s dvoj.ohybem,retroref.folie I.tř.; záruka 7 let</t>
  </si>
  <si>
    <t>40445044.A</t>
  </si>
  <si>
    <t>značka dopravní silniční svislá; informativní provozní IP4b-IP7,IP10; tvar čtverec; 500 mm; štít z pozink.plechu s dvoj.ohybem,retroref.folie I.tř.; záruka 7 let</t>
  </si>
  <si>
    <t>IP 6  : 2</t>
  </si>
  <si>
    <t>40445962.A</t>
  </si>
  <si>
    <t>příslušenství k dopr.značení patka Al + 4 ks šroubů</t>
  </si>
  <si>
    <t>RTS 13/ II</t>
  </si>
  <si>
    <t>C 4a : 2</t>
  </si>
  <si>
    <t>40450215</t>
  </si>
  <si>
    <t>příslušenství k dopr.značení sloupek - trubka Fe pozink. pr. 60mm, délka 300 mm</t>
  </si>
  <si>
    <t>59217001</t>
  </si>
  <si>
    <t>obrubník parkový materiál beton; l = 1000,0 mm; š = 100,0 mm; h = 250,0 mm; barva přírodní</t>
  </si>
  <si>
    <t>BETONOVÝ OBRUBNÍK BO 10/25 (100/250/1000mm) - NÁŠLAP 60mm, 100mm  : 20*1,05</t>
  </si>
  <si>
    <t>BETONOVÝ OBRUBNÍK BO 10/25 (100/250/1000mm) - ZAPUŠTĚNÝ  : 20*1,05</t>
  </si>
  <si>
    <t>59217010</t>
  </si>
  <si>
    <t>obrubník silniční materiál beton; l = 1000,0 mm; š = 150,0 mm; h = 250,0 mm; barva přírodní</t>
  </si>
  <si>
    <t>SILNIČNÍ OBRUBNÍK 15/25 (150/250/1000mm) - NÁŠLAP 120mm  : 31*1,05</t>
  </si>
  <si>
    <t>59217476</t>
  </si>
  <si>
    <t>obrubník silniční nájezdový; materiál beton; l = 1000,0 mm; š = 150,0 mm; h = 150,0 mm; barva šedá</t>
  </si>
  <si>
    <t>NÁJEZDOVÝ OBRUBNÍK 15/15 (150/150/1000mm) - NÁŠLAP 20mm  : 12*1,05</t>
  </si>
  <si>
    <t>59217480</t>
  </si>
  <si>
    <t>obrubník silniční přechodový levý; materiál beton; l = 1000,0 mm; š = 150,0 mm; výškový rozsah h = 150 až 250 mm; barva šedá</t>
  </si>
  <si>
    <t>PŘECHODOVÝ KUS BO 25/15 dl. 1,0m  : 4*1,05</t>
  </si>
  <si>
    <t>59217481</t>
  </si>
  <si>
    <t>obrubník silniční přechodový pravý; materiál beton; l = 1000,0 mm; š = 150,0 mm; výškový rozsah h = 150 až 250 mm; barva šedá</t>
  </si>
  <si>
    <t>966006132R00</t>
  </si>
  <si>
    <t>Odstranění značek pro staničení nebo dopravních značek dopravních nebo orientačních _x000D_
 s betonovými patkami</t>
  </si>
  <si>
    <t>s uložením hmot na skládku na vzdálenost do 3 m nebo s naložením na dopravní prostředek, se zásypem jam a jeho zhutněním</t>
  </si>
  <si>
    <t>ZRUŠENÍ SVISLÉHO DOPRAVNÍHO ZNAČENÍ  : 2</t>
  </si>
  <si>
    <t>998223011R00</t>
  </si>
  <si>
    <t>Přesun hmot pozemních komunikací, kryt dlážděný jakékoliv délky objektu</t>
  </si>
  <si>
    <t>Přesun hmot</t>
  </si>
  <si>
    <t>POL7_</t>
  </si>
  <si>
    <t>vodorovně do 200 m</t>
  </si>
  <si>
    <t>210100057RA0</t>
  </si>
  <si>
    <t>Kabelová přípojka v zemní rýze NN, ve volném terénu, 2x kabel AYKY 4x70</t>
  </si>
  <si>
    <t>AP-M</t>
  </si>
  <si>
    <t>POL2_0</t>
  </si>
  <si>
    <t>hloubení rýhy 50 x 70 cm  v hornině 3, strojně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rýhy. Zřízení kabelového lože z kopaného písku bez zakrytí, dodání kopaného písku, přísun písku do rýhy, pokrytí dna rýhy souvislou urovnanou vrstvou písku tloušťky 10 cm pod kabelem. Dodávka kabelu do 1000 V, položení . Zakrytí kabelu výstražnou fólií z PVC s rozvinutím a uložením, včetně dodávky fólie. Ruční zához nezapažené kabelové rýhy s případným rozpojováním výkopku a s jedním přehozem až do vzdálenosti 3 m nebo se shozením z vozidel, bez pěchování zeminy. Úprava terénu, odkopání terénních nerovností až do hloubky 10 cm, zásyp materiálem získaným odkopávkou. Upěchování zasypaných nerovností ručním pěchem tak, aby nerovnosti terénu nebyly větší než 2 cm od vodorovné hladiny.</t>
  </si>
  <si>
    <t>NOVÉ ZEMNÍ VEDENÍ VO CYKY-J 4x10, V CELÉ DÉLCE V CHRÁNIČCE  63/50 + ZEMNÍCÍ PÁSEK FeZn 30x4 NA DNĚ VÝKOPU   : 30</t>
  </si>
  <si>
    <t>210500010RAD</t>
  </si>
  <si>
    <t>Venkovní osvětlení stožár parkový, ocelový, výška 6 m</t>
  </si>
  <si>
    <t>POL2_9</t>
  </si>
  <si>
    <t>ruční výkop jámy v hornině 3 pro stožár o objemu do 2 m3, rozrušení živičného povrchu nebo odstranění mozaiky, zakrytí jámy deskou a zajištění proti posunutí, základ z prostého betonu včetně dopravy směsi k základu, zhotovení azbestocementového pouzdra mimo osu kabelu, uložení podkladového plechu na vybetonované dno, uložení, vyrovnání a zabetonování pouzdra, vytvoření kabelových prostupů, zabezpečení pouzdra proti zasypání a úrazu osob, dodávka a osazení osvětlovacího ocelového stožáru včetně výložníku, stožárové patice, elektrovýzbroje stožáru pro dva okruhy, hloubení kabelové rýhy 50 x 70 cm strojně bez ohledu na druh použitého mechanizačního prostředku,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rýhy, v hornině 3, zřízení kabelového lože z kopaného písku bez zakrytí, dodání kopaného písku, přísun písku do rýhy, pokrytí dna rýhy souvislou urovnanou vrstvou písku tloušťky 10 cm, dodávka a položení kabelu druhu dle popisu, do 1000 V, zakrytí kabelu výstražnou folií z PVC s rozvinutím a uložením a včetně dodávky fólie, ruční zához nezapažené kabelové rýhy s případným rozpojováním výkopku a s jedním přehozem až do vzdálenosti 3 m nebo se shozením z vozidel, bez pěchování zeminy, úprava terénu, odkopání terénních nerovností až do hloubky 10 cm, zásyp materiálem získaným odkopávkou, koncovky eprosinové, svítidlo výbojkové parkové, uzemňovací vedení v zemi včetně svorek, propojení a izolace spojů, silový kabel do 1 kV volně uložený CYKY-M 3 x 1,5 a 4 x 10, upravení povrchu pouzdrového základu včetně zhotovení spádové betonové desky.</t>
  </si>
  <si>
    <t>OSVĚTLENÍ PŘECHODU - SVÍTIDLO Megin II M L18, 44W, 4600lm, 5700K ,VÝLOŽNÍK DL.1,0m, VÝŠKA SLOUPU 6,0m    : 2</t>
  </si>
  <si>
    <t>199000002R00</t>
  </si>
  <si>
    <t>Poplatky za skládku horniny 1- 4, skupina 17 05 04 z Katalogu odpadů</t>
  </si>
  <si>
    <t>PŘEBYTEK ODKOPKU - RÝHA VO : 30*0,5*0,6</t>
  </si>
  <si>
    <t>460200263R00</t>
  </si>
  <si>
    <t>Výkop kabelové rýhy 50/80 cm  hor.3</t>
  </si>
  <si>
    <t>POL1_9</t>
  </si>
  <si>
    <t>VEDENÍ VO  : 30</t>
  </si>
  <si>
    <t>460600001RT8</t>
  </si>
  <si>
    <t>Naložení a odvoz zeminy, odvoz na vzdálenost 10000 m</t>
  </si>
  <si>
    <t>PŘEBYTEK ODKOPKU : 30*0,5*0,6</t>
  </si>
  <si>
    <t>979081111R00</t>
  </si>
  <si>
    <t>Odvoz suti a vybouraných hmot na skládku do 1 km</t>
  </si>
  <si>
    <t>801-3</t>
  </si>
  <si>
    <t>Přesun suti</t>
  </si>
  <si>
    <t>POL8_</t>
  </si>
  <si>
    <t>979081121R00</t>
  </si>
  <si>
    <t>Odvoz suti a vybouraných hmot na skládku příplatek za každý další 1 km</t>
  </si>
  <si>
    <t>979990001R00</t>
  </si>
  <si>
    <t>Poplatek za skládku stavební suti, skupina 17 09 04 z Katalogu odpadů</t>
  </si>
  <si>
    <t>SUM</t>
  </si>
  <si>
    <t>END</t>
  </si>
  <si>
    <t>005121010R</t>
  </si>
  <si>
    <t>Vybudování zařízení staveniště</t>
  </si>
  <si>
    <t>soubor</t>
  </si>
  <si>
    <t>Vlastní</t>
  </si>
  <si>
    <t>Indiv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</si>
  <si>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</si>
  <si>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POP</t>
  </si>
  <si>
    <t>ochrany sousedních pozemků a objektů vč.stromů ap., objektů a zařízení pro zajištění organizace a bezpečnosti provozu sídliště vozidel i pěších v průběhu stavby, bezpečnost a ochranu zdraví na staveništi, ap.</t>
  </si>
  <si>
    <t>005121020R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</si>
  <si>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</si>
  <si>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</si>
  <si>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005121030R</t>
  </si>
  <si>
    <t>Odstranění zařízení staveniště</t>
  </si>
  <si>
    <t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</si>
  <si>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0054500R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</si>
  <si>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</si>
  <si>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</si>
  <si>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ON2</t>
  </si>
  <si>
    <t>Dočasná dopravní opatření</t>
  </si>
  <si>
    <t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</si>
  <si>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Město Uherský Brod</t>
  </si>
  <si>
    <t>Masarykovo nám. 100, 688 01 Uherský Brod</t>
  </si>
  <si>
    <t>00291463</t>
  </si>
  <si>
    <t>Uznatelné náklady</t>
  </si>
  <si>
    <t>CZ00291463</t>
  </si>
  <si>
    <t>Vedlejší a Ostatní náklady - Uznatelné náklady</t>
  </si>
  <si>
    <t>PŘECHOD PRO CHODCE V UL. DOLNÍ VALY 2020 - 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</si>
</sst>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49" fontId="17" fillId="4" borderId="0" xfId="0" applyNumberFormat="1" applyFont="1" applyFill="1" applyBorder="1" applyAlignment="1" applyProtection="1">
      <alignment horizontal="left" vertical="top" wrapText="1"/>
      <protection locked="0"/>
    </xf>
    <xf numFmtId="49" fontId="17" fillId="4" borderId="0" xfId="0" applyNumberFormat="1" applyFont="1" applyFill="1" applyBorder="1" applyAlignment="1" applyProtection="1">
      <alignment vertical="top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49" fontId="17" fillId="4" borderId="18" xfId="0" applyNumberFormat="1" applyFont="1" applyFill="1" applyBorder="1" applyAlignment="1" applyProtection="1">
      <alignment horizontal="left" vertical="top" wrapText="1"/>
      <protection locked="0"/>
    </xf>
    <xf numFmtId="49" fontId="17" fillId="4" borderId="18" xfId="0" applyNumberFormat="1" applyFont="1" applyFill="1" applyBorder="1" applyAlignment="1" applyProtection="1">
      <alignment vertical="top"/>
      <protection locked="0"/>
    </xf>
    <xf numFmtId="0" fontId="20" fillId="0" borderId="0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vertical="top" wrapText="1"/>
    </xf>
    <xf numFmtId="49" fontId="8" fillId="0" borderId="0" xfId="0" applyNumberFormat="1" applyFont="1" applyAlignment="1">
      <alignment horizontal="left" vertical="center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6" xfId="0" applyFont="1" applyBorder="1" applyAlignment="1" applyProtection="1">
      <alignment vertical="top" wrapText="1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0" fillId="0" borderId="6" xfId="0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6"/>
  <sheetViews>
    <sheetView showGridLines="0" tabSelected="1" topLeftCell="B1" zoomScaleSheetLayoutView="75" workbookViewId="0">
      <selection activeCell="D34" sqref="D34:E3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5" t="s">
        <v>36</v>
      </c>
      <c r="B1" s="183" t="s">
        <v>41</v>
      </c>
      <c r="C1" s="184"/>
      <c r="D1" s="184"/>
      <c r="E1" s="184"/>
      <c r="F1" s="184"/>
      <c r="G1" s="184"/>
      <c r="H1" s="184"/>
      <c r="I1" s="184"/>
      <c r="J1" s="185"/>
    </row>
    <row r="2" spans="1:15" ht="36" customHeight="1" x14ac:dyDescent="0.2">
      <c r="A2" s="2"/>
      <c r="B2" s="73" t="s">
        <v>22</v>
      </c>
      <c r="C2" s="74"/>
      <c r="D2" s="75" t="s">
        <v>43</v>
      </c>
      <c r="E2" s="192" t="s">
        <v>44</v>
      </c>
      <c r="F2" s="193"/>
      <c r="G2" s="193"/>
      <c r="H2" s="193"/>
      <c r="I2" s="193"/>
      <c r="J2" s="194"/>
      <c r="O2" s="1"/>
    </row>
    <row r="3" spans="1:15" ht="27" hidden="1" customHeight="1" x14ac:dyDescent="0.2">
      <c r="A3" s="2"/>
      <c r="B3" s="76"/>
      <c r="C3" s="74"/>
      <c r="D3" s="77"/>
      <c r="E3" s="195"/>
      <c r="F3" s="196"/>
      <c r="G3" s="196"/>
      <c r="H3" s="196"/>
      <c r="I3" s="196"/>
      <c r="J3" s="197"/>
    </row>
    <row r="4" spans="1:15" ht="23.25" customHeight="1" x14ac:dyDescent="0.2">
      <c r="A4" s="2"/>
      <c r="B4" s="78"/>
      <c r="C4" s="79"/>
      <c r="D4" s="80"/>
      <c r="E4" s="205" t="s">
        <v>402</v>
      </c>
      <c r="F4" s="205"/>
      <c r="G4" s="205"/>
      <c r="H4" s="205"/>
      <c r="I4" s="205"/>
      <c r="J4" s="206"/>
    </row>
    <row r="5" spans="1:15" ht="24" customHeight="1" x14ac:dyDescent="0.2">
      <c r="A5" s="2"/>
      <c r="B5" s="29" t="s">
        <v>42</v>
      </c>
      <c r="D5" s="209" t="s">
        <v>399</v>
      </c>
      <c r="E5" s="210"/>
      <c r="F5" s="210"/>
      <c r="G5" s="210"/>
      <c r="H5" s="18" t="s">
        <v>40</v>
      </c>
      <c r="I5" s="250" t="s">
        <v>401</v>
      </c>
      <c r="J5" s="8"/>
    </row>
    <row r="6" spans="1:15" ht="15.75" customHeight="1" x14ac:dyDescent="0.2">
      <c r="A6" s="2"/>
      <c r="B6" s="26"/>
      <c r="C6" s="53"/>
      <c r="D6" s="211" t="s">
        <v>400</v>
      </c>
      <c r="E6" s="212"/>
      <c r="F6" s="212"/>
      <c r="G6" s="212"/>
      <c r="H6" s="18" t="s">
        <v>34</v>
      </c>
      <c r="I6" s="250" t="s">
        <v>403</v>
      </c>
      <c r="J6" s="8"/>
    </row>
    <row r="7" spans="1:15" ht="15.75" customHeight="1" x14ac:dyDescent="0.2">
      <c r="A7" s="2"/>
      <c r="B7" s="27"/>
      <c r="C7" s="54"/>
      <c r="D7" s="51"/>
      <c r="E7" s="213"/>
      <c r="F7" s="214"/>
      <c r="G7" s="214"/>
      <c r="H7" s="24"/>
      <c r="I7" s="23"/>
      <c r="J7" s="32"/>
    </row>
    <row r="8" spans="1:15" ht="24" hidden="1" customHeight="1" x14ac:dyDescent="0.2">
      <c r="A8" s="2"/>
      <c r="B8" s="29" t="s">
        <v>20</v>
      </c>
      <c r="D8" s="49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49"/>
      <c r="H9" s="18" t="s">
        <v>34</v>
      </c>
      <c r="I9" s="22"/>
      <c r="J9" s="8"/>
    </row>
    <row r="10" spans="1:15" ht="15.75" hidden="1" customHeight="1" x14ac:dyDescent="0.2">
      <c r="A10" s="2"/>
      <c r="B10" s="33"/>
      <c r="C10" s="54"/>
      <c r="D10" s="51"/>
      <c r="E10" s="55"/>
      <c r="F10" s="24"/>
      <c r="G10" s="14"/>
      <c r="H10" s="14"/>
      <c r="I10" s="34"/>
      <c r="J10" s="32"/>
    </row>
    <row r="11" spans="1:15" ht="24" customHeight="1" x14ac:dyDescent="0.2">
      <c r="A11" s="2"/>
      <c r="B11" s="29" t="s">
        <v>19</v>
      </c>
      <c r="D11" s="199"/>
      <c r="E11" s="199"/>
      <c r="F11" s="199"/>
      <c r="G11" s="199"/>
      <c r="H11" s="18" t="s">
        <v>40</v>
      </c>
      <c r="I11" s="82"/>
      <c r="J11" s="8"/>
    </row>
    <row r="12" spans="1:15" ht="15.75" customHeight="1" x14ac:dyDescent="0.2">
      <c r="A12" s="2"/>
      <c r="B12" s="26"/>
      <c r="C12" s="53"/>
      <c r="D12" s="204"/>
      <c r="E12" s="204"/>
      <c r="F12" s="204"/>
      <c r="G12" s="204"/>
      <c r="H12" s="18" t="s">
        <v>34</v>
      </c>
      <c r="I12" s="82"/>
      <c r="J12" s="8"/>
    </row>
    <row r="13" spans="1:15" ht="15.75" customHeight="1" x14ac:dyDescent="0.2">
      <c r="A13" s="2"/>
      <c r="B13" s="27"/>
      <c r="C13" s="54"/>
      <c r="D13" s="81"/>
      <c r="E13" s="207"/>
      <c r="F13" s="208"/>
      <c r="G13" s="208"/>
      <c r="H13" s="19"/>
      <c r="I13" s="23"/>
      <c r="J13" s="32"/>
    </row>
    <row r="14" spans="1:15" ht="24" customHeight="1" x14ac:dyDescent="0.2">
      <c r="A14" s="2"/>
      <c r="B14" s="41" t="s">
        <v>21</v>
      </c>
      <c r="C14" s="56"/>
      <c r="D14" s="57"/>
      <c r="E14" s="58"/>
      <c r="F14" s="42"/>
      <c r="G14" s="42"/>
      <c r="H14" s="43"/>
      <c r="I14" s="42"/>
      <c r="J14" s="44"/>
    </row>
    <row r="15" spans="1:15" ht="32.25" customHeight="1" x14ac:dyDescent="0.2">
      <c r="A15" s="2"/>
      <c r="B15" s="33" t="s">
        <v>32</v>
      </c>
      <c r="C15" s="59"/>
      <c r="D15" s="52"/>
      <c r="E15" s="198"/>
      <c r="F15" s="198"/>
      <c r="G15" s="200"/>
      <c r="H15" s="200"/>
      <c r="I15" s="200" t="s">
        <v>29</v>
      </c>
      <c r="J15" s="201"/>
    </row>
    <row r="16" spans="1:15" ht="23.25" customHeight="1" x14ac:dyDescent="0.2">
      <c r="A16" s="139" t="s">
        <v>24</v>
      </c>
      <c r="B16" s="36" t="s">
        <v>24</v>
      </c>
      <c r="C16" s="60"/>
      <c r="D16" s="61"/>
      <c r="E16" s="189"/>
      <c r="F16" s="190"/>
      <c r="G16" s="189"/>
      <c r="H16" s="190"/>
      <c r="I16" s="189">
        <f>SUMIF(F51:F62,A16,I51:I62)+SUMIF(F51:F62,"PSU",I51:I62)</f>
        <v>0</v>
      </c>
      <c r="J16" s="191"/>
    </row>
    <row r="17" spans="1:10" ht="23.25" customHeight="1" x14ac:dyDescent="0.2">
      <c r="A17" s="139" t="s">
        <v>25</v>
      </c>
      <c r="B17" s="36" t="s">
        <v>25</v>
      </c>
      <c r="C17" s="60"/>
      <c r="D17" s="61"/>
      <c r="E17" s="189"/>
      <c r="F17" s="190"/>
      <c r="G17" s="189"/>
      <c r="H17" s="190"/>
      <c r="I17" s="189">
        <f>SUMIF(F51:F62,A17,I51:I62)</f>
        <v>0</v>
      </c>
      <c r="J17" s="191"/>
    </row>
    <row r="18" spans="1:10" ht="23.25" customHeight="1" x14ac:dyDescent="0.2">
      <c r="A18" s="139" t="s">
        <v>26</v>
      </c>
      <c r="B18" s="36" t="s">
        <v>26</v>
      </c>
      <c r="C18" s="60"/>
      <c r="D18" s="61"/>
      <c r="E18" s="189"/>
      <c r="F18" s="190"/>
      <c r="G18" s="189"/>
      <c r="H18" s="190"/>
      <c r="I18" s="189">
        <f>SUMIF(F51:F62,A18,I51:I62)</f>
        <v>0</v>
      </c>
      <c r="J18" s="191"/>
    </row>
    <row r="19" spans="1:10" ht="23.25" customHeight="1" x14ac:dyDescent="0.2">
      <c r="A19" s="139" t="s">
        <v>78</v>
      </c>
      <c r="B19" s="36" t="s">
        <v>27</v>
      </c>
      <c r="C19" s="60"/>
      <c r="D19" s="61"/>
      <c r="E19" s="189"/>
      <c r="F19" s="190"/>
      <c r="G19" s="189"/>
      <c r="H19" s="190"/>
      <c r="I19" s="189">
        <f>SUMIF(F51:F62,A19,I51:I62)</f>
        <v>0</v>
      </c>
      <c r="J19" s="191"/>
    </row>
    <row r="20" spans="1:10" ht="23.25" customHeight="1" x14ac:dyDescent="0.2">
      <c r="A20" s="139" t="s">
        <v>79</v>
      </c>
      <c r="B20" s="36" t="s">
        <v>28</v>
      </c>
      <c r="C20" s="60"/>
      <c r="D20" s="61"/>
      <c r="E20" s="189"/>
      <c r="F20" s="190"/>
      <c r="G20" s="189"/>
      <c r="H20" s="190"/>
      <c r="I20" s="189">
        <f>SUMIF(F51:F62,A20,I51:I62)</f>
        <v>0</v>
      </c>
      <c r="J20" s="191"/>
    </row>
    <row r="21" spans="1:10" ht="23.25" customHeight="1" x14ac:dyDescent="0.2">
      <c r="A21" s="2"/>
      <c r="B21" s="46" t="s">
        <v>29</v>
      </c>
      <c r="C21" s="62"/>
      <c r="D21" s="63"/>
      <c r="E21" s="202"/>
      <c r="F21" s="203"/>
      <c r="G21" s="202"/>
      <c r="H21" s="203"/>
      <c r="I21" s="202">
        <f>SUM(I16:J20)</f>
        <v>0</v>
      </c>
      <c r="J21" s="220"/>
    </row>
    <row r="22" spans="1:10" ht="33" customHeight="1" x14ac:dyDescent="0.2">
      <c r="A22" s="2"/>
      <c r="B22" s="40" t="s">
        <v>33</v>
      </c>
      <c r="C22" s="60"/>
      <c r="D22" s="61"/>
      <c r="E22" s="64"/>
      <c r="F22" s="37"/>
      <c r="G22" s="31"/>
      <c r="H22" s="31"/>
      <c r="I22" s="31"/>
      <c r="J22" s="38"/>
    </row>
    <row r="23" spans="1:10" ht="23.25" customHeight="1" x14ac:dyDescent="0.2">
      <c r="A23" s="2"/>
      <c r="B23" s="36" t="s">
        <v>12</v>
      </c>
      <c r="C23" s="60"/>
      <c r="D23" s="61"/>
      <c r="E23" s="65">
        <v>15</v>
      </c>
      <c r="F23" s="37" t="s">
        <v>0</v>
      </c>
      <c r="G23" s="218">
        <f>ZakladDPHSniVypocet</f>
        <v>0</v>
      </c>
      <c r="H23" s="219"/>
      <c r="I23" s="219"/>
      <c r="J23" s="38" t="str">
        <f t="shared" ref="J23:J28" si="0">Mena</f>
        <v>CZK</v>
      </c>
    </row>
    <row r="24" spans="1:10" ht="23.25" hidden="1" customHeight="1" x14ac:dyDescent="0.2">
      <c r="A24" s="2"/>
      <c r="B24" s="36" t="s">
        <v>13</v>
      </c>
      <c r="C24" s="60"/>
      <c r="D24" s="61"/>
      <c r="E24" s="65">
        <f>SazbaDPH1</f>
        <v>15</v>
      </c>
      <c r="F24" s="37" t="s">
        <v>0</v>
      </c>
      <c r="G24" s="216">
        <f>I23*E23/100</f>
        <v>0</v>
      </c>
      <c r="H24" s="217"/>
      <c r="I24" s="217"/>
      <c r="J24" s="38" t="str">
        <f t="shared" si="0"/>
        <v>CZK</v>
      </c>
    </row>
    <row r="25" spans="1:10" ht="23.25" customHeight="1" x14ac:dyDescent="0.2">
      <c r="A25" s="2"/>
      <c r="B25" s="36" t="s">
        <v>14</v>
      </c>
      <c r="C25" s="60"/>
      <c r="D25" s="61"/>
      <c r="E25" s="65">
        <v>21</v>
      </c>
      <c r="F25" s="37" t="s">
        <v>0</v>
      </c>
      <c r="G25" s="218">
        <f>ZakladDPHZaklVypocet</f>
        <v>0</v>
      </c>
      <c r="H25" s="219"/>
      <c r="I25" s="219"/>
      <c r="J25" s="38" t="str">
        <f t="shared" si="0"/>
        <v>CZK</v>
      </c>
    </row>
    <row r="26" spans="1:10" ht="23.25" hidden="1" customHeight="1" x14ac:dyDescent="0.2">
      <c r="A26" s="2"/>
      <c r="B26" s="30" t="s">
        <v>15</v>
      </c>
      <c r="C26" s="66"/>
      <c r="D26" s="52"/>
      <c r="E26" s="67">
        <f>SazbaDPH2</f>
        <v>21</v>
      </c>
      <c r="F26" s="28" t="s">
        <v>0</v>
      </c>
      <c r="G26" s="186">
        <f>I25*E25/100</f>
        <v>0</v>
      </c>
      <c r="H26" s="187"/>
      <c r="I26" s="187"/>
      <c r="J26" s="35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29" t="s">
        <v>4</v>
      </c>
      <c r="C27" s="68"/>
      <c r="D27" s="69"/>
      <c r="E27" s="68"/>
      <c r="F27" s="16"/>
      <c r="G27" s="188">
        <f>CenaCelkemBezDPH-(ZakladDPHSni+ZakladDPHZakl)</f>
        <v>0</v>
      </c>
      <c r="H27" s="188"/>
      <c r="I27" s="188"/>
      <c r="J27" s="39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3" t="s">
        <v>23</v>
      </c>
      <c r="C28" s="114"/>
      <c r="D28" s="114"/>
      <c r="E28" s="115"/>
      <c r="F28" s="116"/>
      <c r="G28" s="222">
        <f>A27</f>
        <v>0</v>
      </c>
      <c r="H28" s="222"/>
      <c r="I28" s="222"/>
      <c r="J28" s="117" t="str">
        <f t="shared" si="0"/>
        <v>CZK</v>
      </c>
    </row>
    <row r="29" spans="1:10" ht="27.75" hidden="1" customHeight="1" thickBot="1" x14ac:dyDescent="0.25">
      <c r="A29" s="2"/>
      <c r="B29" s="113" t="s">
        <v>35</v>
      </c>
      <c r="C29" s="118"/>
      <c r="D29" s="118"/>
      <c r="E29" s="118"/>
      <c r="F29" s="119"/>
      <c r="G29" s="221">
        <f>ZakladDPHSni+DPHSni+ZakladDPHZakl+DPHZakl+Zaokrouhleni</f>
        <v>0</v>
      </c>
      <c r="H29" s="221"/>
      <c r="I29" s="221"/>
      <c r="J29" s="120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253"/>
      <c r="E32" s="253"/>
      <c r="F32" s="15" t="s">
        <v>10</v>
      </c>
      <c r="G32" s="251"/>
      <c r="H32" s="252"/>
      <c r="I32" s="251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54"/>
      <c r="E34" s="255"/>
      <c r="G34" s="256"/>
      <c r="H34" s="257"/>
      <c r="I34" s="257"/>
      <c r="J34" s="25"/>
    </row>
    <row r="35" spans="1:10" ht="12.75" customHeight="1" x14ac:dyDescent="0.2">
      <c r="A35" s="2"/>
      <c r="B35" s="2"/>
      <c r="D35" s="215" t="s">
        <v>2</v>
      </c>
      <c r="E35" s="215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86" t="s">
        <v>16</v>
      </c>
      <c r="C37" s="87"/>
      <c r="D37" s="87"/>
      <c r="E37" s="87"/>
      <c r="F37" s="88"/>
      <c r="G37" s="88"/>
      <c r="H37" s="88"/>
      <c r="I37" s="88"/>
      <c r="J37" s="89"/>
    </row>
    <row r="38" spans="1:10" ht="25.5" customHeight="1" x14ac:dyDescent="0.2">
      <c r="A38" s="85" t="s">
        <v>37</v>
      </c>
      <c r="B38" s="90" t="s">
        <v>17</v>
      </c>
      <c r="C38" s="91" t="s">
        <v>5</v>
      </c>
      <c r="D38" s="91"/>
      <c r="E38" s="91"/>
      <c r="F38" s="92" t="str">
        <f>B23</f>
        <v>Základ pro sníženou DPH</v>
      </c>
      <c r="G38" s="92" t="str">
        <f>B25</f>
        <v>Základ pro základní DPH</v>
      </c>
      <c r="H38" s="93" t="s">
        <v>18</v>
      </c>
      <c r="I38" s="94" t="s">
        <v>1</v>
      </c>
      <c r="J38" s="95" t="s">
        <v>0</v>
      </c>
    </row>
    <row r="39" spans="1:10" ht="25.5" hidden="1" customHeight="1" x14ac:dyDescent="0.2">
      <c r="A39" s="85">
        <v>1</v>
      </c>
      <c r="B39" s="96" t="s">
        <v>45</v>
      </c>
      <c r="C39" s="223"/>
      <c r="D39" s="223"/>
      <c r="E39" s="223"/>
      <c r="F39" s="97">
        <f>'SO 102 SO102-U Pol'!AE380+'SO 102 VNON U Pol'!AE27</f>
        <v>0</v>
      </c>
      <c r="G39" s="98">
        <f>'SO 102 SO102-U Pol'!AF380+'SO 102 VNON U Pol'!AF27</f>
        <v>0</v>
      </c>
      <c r="H39" s="99"/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5">
        <v>2</v>
      </c>
      <c r="B40" s="102"/>
      <c r="C40" s="224" t="s">
        <v>46</v>
      </c>
      <c r="D40" s="224"/>
      <c r="E40" s="224"/>
      <c r="F40" s="103"/>
      <c r="G40" s="104"/>
      <c r="H40" s="104"/>
      <c r="I40" s="105"/>
      <c r="J40" s="106"/>
    </row>
    <row r="41" spans="1:10" ht="25.5" customHeight="1" x14ac:dyDescent="0.2">
      <c r="A41" s="85">
        <v>2</v>
      </c>
      <c r="B41" s="102" t="s">
        <v>47</v>
      </c>
      <c r="C41" s="224" t="s">
        <v>48</v>
      </c>
      <c r="D41" s="224"/>
      <c r="E41" s="224"/>
      <c r="F41" s="103">
        <f>'SO 102 SO102-U Pol'!AE380+'SO 102 VNON U Pol'!AE27</f>
        <v>0</v>
      </c>
      <c r="G41" s="104">
        <f>'SO 102 SO102-U Pol'!AF380+'SO 102 VNON U Pol'!AF27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customHeight="1" x14ac:dyDescent="0.2">
      <c r="A42" s="85">
        <v>3</v>
      </c>
      <c r="B42" s="107" t="s">
        <v>49</v>
      </c>
      <c r="C42" s="223" t="s">
        <v>50</v>
      </c>
      <c r="D42" s="223"/>
      <c r="E42" s="223"/>
      <c r="F42" s="108">
        <f>'SO 102 SO102-U Pol'!AE380</f>
        <v>0</v>
      </c>
      <c r="G42" s="99">
        <f>'SO 102 SO102-U Pol'!AF380</f>
        <v>0</v>
      </c>
      <c r="H42" s="99"/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5">
        <v>3</v>
      </c>
      <c r="B43" s="107" t="s">
        <v>51</v>
      </c>
      <c r="C43" s="223" t="s">
        <v>52</v>
      </c>
      <c r="D43" s="223"/>
      <c r="E43" s="223"/>
      <c r="F43" s="108">
        <f>'SO 102 VNON U Pol'!AE27</f>
        <v>0</v>
      </c>
      <c r="G43" s="99">
        <f>'SO 102 VNON U Pol'!AF27</f>
        <v>0</v>
      </c>
      <c r="H43" s="99"/>
      <c r="I43" s="100">
        <f>F43+G43+H43</f>
        <v>0</v>
      </c>
      <c r="J43" s="101" t="str">
        <f>IF(CenaCelkemVypocet=0,"",I43/CenaCelkemVypocet*100)</f>
        <v/>
      </c>
    </row>
    <row r="44" spans="1:10" ht="25.5" customHeight="1" x14ac:dyDescent="0.2">
      <c r="A44" s="85"/>
      <c r="B44" s="225" t="s">
        <v>53</v>
      </c>
      <c r="C44" s="226"/>
      <c r="D44" s="226"/>
      <c r="E44" s="226"/>
      <c r="F44" s="109">
        <f>SUMIF(A39:A43,"=1",F39:F43)</f>
        <v>0</v>
      </c>
      <c r="G44" s="110">
        <f>SUMIF(A39:A43,"=1",G39:G43)</f>
        <v>0</v>
      </c>
      <c r="H44" s="110">
        <f>SUMIF(A39:A43,"=1",H39:H43)</f>
        <v>0</v>
      </c>
      <c r="I44" s="111">
        <f>SUMIF(A39:A43,"=1",I39:I43)</f>
        <v>0</v>
      </c>
      <c r="J44" s="112">
        <f>SUMIF(A39:A43,"=1",J39:J43)</f>
        <v>0</v>
      </c>
    </row>
    <row r="48" spans="1:10" ht="15.75" x14ac:dyDescent="0.25">
      <c r="B48" s="121" t="s">
        <v>55</v>
      </c>
    </row>
    <row r="50" spans="1:10" ht="25.5" customHeight="1" x14ac:dyDescent="0.2">
      <c r="A50" s="123"/>
      <c r="B50" s="126" t="s">
        <v>17</v>
      </c>
      <c r="C50" s="126" t="s">
        <v>5</v>
      </c>
      <c r="D50" s="127"/>
      <c r="E50" s="127"/>
      <c r="F50" s="128" t="s">
        <v>56</v>
      </c>
      <c r="G50" s="128"/>
      <c r="H50" s="128"/>
      <c r="I50" s="128" t="s">
        <v>29</v>
      </c>
      <c r="J50" s="128" t="s">
        <v>0</v>
      </c>
    </row>
    <row r="51" spans="1:10" ht="36.75" customHeight="1" x14ac:dyDescent="0.2">
      <c r="A51" s="124"/>
      <c r="B51" s="129" t="s">
        <v>57</v>
      </c>
      <c r="C51" s="227" t="s">
        <v>58</v>
      </c>
      <c r="D51" s="228"/>
      <c r="E51" s="228"/>
      <c r="F51" s="135" t="s">
        <v>24</v>
      </c>
      <c r="G51" s="136"/>
      <c r="H51" s="136"/>
      <c r="I51" s="136">
        <f>'SO 102 SO102-U Pol'!G8</f>
        <v>0</v>
      </c>
      <c r="J51" s="133" t="str">
        <f>IF(I63=0,"",I51/I63*100)</f>
        <v/>
      </c>
    </row>
    <row r="52" spans="1:10" ht="36.75" customHeight="1" x14ac:dyDescent="0.2">
      <c r="A52" s="124"/>
      <c r="B52" s="129" t="s">
        <v>59</v>
      </c>
      <c r="C52" s="227" t="s">
        <v>60</v>
      </c>
      <c r="D52" s="228"/>
      <c r="E52" s="228"/>
      <c r="F52" s="135" t="s">
        <v>24</v>
      </c>
      <c r="G52" s="136"/>
      <c r="H52" s="136"/>
      <c r="I52" s="136">
        <f>'SO 102 SO102-U Pol'!G98</f>
        <v>0</v>
      </c>
      <c r="J52" s="133" t="str">
        <f>IF(I63=0,"",I52/I63*100)</f>
        <v/>
      </c>
    </row>
    <row r="53" spans="1:10" ht="36.75" customHeight="1" x14ac:dyDescent="0.2">
      <c r="A53" s="124"/>
      <c r="B53" s="129" t="s">
        <v>61</v>
      </c>
      <c r="C53" s="227" t="s">
        <v>62</v>
      </c>
      <c r="D53" s="228"/>
      <c r="E53" s="228"/>
      <c r="F53" s="135" t="s">
        <v>24</v>
      </c>
      <c r="G53" s="136"/>
      <c r="H53" s="136"/>
      <c r="I53" s="136">
        <f>'SO 102 SO102-U Pol'!G134</f>
        <v>0</v>
      </c>
      <c r="J53" s="133" t="str">
        <f>IF(I63=0,"",I53/I63*100)</f>
        <v/>
      </c>
    </row>
    <row r="54" spans="1:10" ht="36.75" customHeight="1" x14ac:dyDescent="0.2">
      <c r="A54" s="124"/>
      <c r="B54" s="129" t="s">
        <v>63</v>
      </c>
      <c r="C54" s="227" t="s">
        <v>64</v>
      </c>
      <c r="D54" s="228"/>
      <c r="E54" s="228"/>
      <c r="F54" s="135" t="s">
        <v>24</v>
      </c>
      <c r="G54" s="136"/>
      <c r="H54" s="136"/>
      <c r="I54" s="136">
        <f>'SO 102 SO102-U Pol'!G217</f>
        <v>0</v>
      </c>
      <c r="J54" s="133" t="str">
        <f>IF(I63=0,"",I54/I63*100)</f>
        <v/>
      </c>
    </row>
    <row r="55" spans="1:10" ht="36.75" customHeight="1" x14ac:dyDescent="0.2">
      <c r="A55" s="124"/>
      <c r="B55" s="129" t="s">
        <v>65</v>
      </c>
      <c r="C55" s="227" t="s">
        <v>66</v>
      </c>
      <c r="D55" s="228"/>
      <c r="E55" s="228"/>
      <c r="F55" s="135" t="s">
        <v>24</v>
      </c>
      <c r="G55" s="136"/>
      <c r="H55" s="136"/>
      <c r="I55" s="136">
        <f>'SO 102 SO102-U Pol'!G227</f>
        <v>0</v>
      </c>
      <c r="J55" s="133" t="str">
        <f>IF(I63=0,"",I55/I63*100)</f>
        <v/>
      </c>
    </row>
    <row r="56" spans="1:10" ht="36.75" customHeight="1" x14ac:dyDescent="0.2">
      <c r="A56" s="124"/>
      <c r="B56" s="129" t="s">
        <v>67</v>
      </c>
      <c r="C56" s="227" t="s">
        <v>68</v>
      </c>
      <c r="D56" s="228"/>
      <c r="E56" s="228"/>
      <c r="F56" s="135" t="s">
        <v>24</v>
      </c>
      <c r="G56" s="136"/>
      <c r="H56" s="136"/>
      <c r="I56" s="136">
        <f>'SO 102 SO102-U Pol'!G338</f>
        <v>0</v>
      </c>
      <c r="J56" s="133" t="str">
        <f>IF(I63=0,"",I56/I63*100)</f>
        <v/>
      </c>
    </row>
    <row r="57" spans="1:10" ht="36.75" customHeight="1" x14ac:dyDescent="0.2">
      <c r="A57" s="124"/>
      <c r="B57" s="129" t="s">
        <v>69</v>
      </c>
      <c r="C57" s="227" t="s">
        <v>70</v>
      </c>
      <c r="D57" s="228"/>
      <c r="E57" s="228"/>
      <c r="F57" s="135" t="s">
        <v>24</v>
      </c>
      <c r="G57" s="136"/>
      <c r="H57" s="136"/>
      <c r="I57" s="136">
        <f>'SO 102 SO102-U Pol'!G344</f>
        <v>0</v>
      </c>
      <c r="J57" s="133" t="str">
        <f>IF(I63=0,"",I57/I63*100)</f>
        <v/>
      </c>
    </row>
    <row r="58" spans="1:10" ht="36.75" customHeight="1" x14ac:dyDescent="0.2">
      <c r="A58" s="124"/>
      <c r="B58" s="129" t="s">
        <v>71</v>
      </c>
      <c r="C58" s="227" t="s">
        <v>72</v>
      </c>
      <c r="D58" s="228"/>
      <c r="E58" s="228"/>
      <c r="F58" s="135" t="s">
        <v>26</v>
      </c>
      <c r="G58" s="136"/>
      <c r="H58" s="136"/>
      <c r="I58" s="136">
        <f>'SO 102 SO102-U Pol'!G348</f>
        <v>0</v>
      </c>
      <c r="J58" s="133" t="str">
        <f>IF(I63=0,"",I58/I63*100)</f>
        <v/>
      </c>
    </row>
    <row r="59" spans="1:10" ht="36.75" customHeight="1" x14ac:dyDescent="0.2">
      <c r="A59" s="124"/>
      <c r="B59" s="129" t="s">
        <v>73</v>
      </c>
      <c r="C59" s="227" t="s">
        <v>74</v>
      </c>
      <c r="D59" s="228"/>
      <c r="E59" s="228"/>
      <c r="F59" s="135" t="s">
        <v>26</v>
      </c>
      <c r="G59" s="136"/>
      <c r="H59" s="136"/>
      <c r="I59" s="136">
        <f>'SO 102 SO102-U Pol'!G359</f>
        <v>0</v>
      </c>
      <c r="J59" s="133" t="str">
        <f>IF(I63=0,"",I59/I63*100)</f>
        <v/>
      </c>
    </row>
    <row r="60" spans="1:10" ht="36.75" customHeight="1" x14ac:dyDescent="0.2">
      <c r="A60" s="124"/>
      <c r="B60" s="129" t="s">
        <v>75</v>
      </c>
      <c r="C60" s="227" t="s">
        <v>76</v>
      </c>
      <c r="D60" s="228"/>
      <c r="E60" s="228"/>
      <c r="F60" s="135" t="s">
        <v>77</v>
      </c>
      <c r="G60" s="136"/>
      <c r="H60" s="136"/>
      <c r="I60" s="136">
        <f>'SO 102 SO102-U Pol'!G372</f>
        <v>0</v>
      </c>
      <c r="J60" s="133" t="str">
        <f>IF(I63=0,"",I60/I63*100)</f>
        <v/>
      </c>
    </row>
    <row r="61" spans="1:10" ht="36.75" customHeight="1" x14ac:dyDescent="0.2">
      <c r="A61" s="124"/>
      <c r="B61" s="129" t="s">
        <v>78</v>
      </c>
      <c r="C61" s="227" t="s">
        <v>27</v>
      </c>
      <c r="D61" s="228"/>
      <c r="E61" s="228"/>
      <c r="F61" s="135" t="s">
        <v>78</v>
      </c>
      <c r="G61" s="136"/>
      <c r="H61" s="136"/>
      <c r="I61" s="136">
        <f>'SO 102 VNON U Pol'!G8</f>
        <v>0</v>
      </c>
      <c r="J61" s="133" t="str">
        <f>IF(I63=0,"",I61/I63*100)</f>
        <v/>
      </c>
    </row>
    <row r="62" spans="1:10" ht="36.75" customHeight="1" x14ac:dyDescent="0.2">
      <c r="A62" s="124"/>
      <c r="B62" s="129" t="s">
        <v>79</v>
      </c>
      <c r="C62" s="227" t="s">
        <v>80</v>
      </c>
      <c r="D62" s="228"/>
      <c r="E62" s="228"/>
      <c r="F62" s="135" t="s">
        <v>79</v>
      </c>
      <c r="G62" s="136"/>
      <c r="H62" s="136"/>
      <c r="I62" s="136">
        <f>'SO 102 VNON U Pol'!G22</f>
        <v>0</v>
      </c>
      <c r="J62" s="133" t="str">
        <f>IF(I63=0,"",I62/I63*100)</f>
        <v/>
      </c>
    </row>
    <row r="63" spans="1:10" ht="25.5" customHeight="1" x14ac:dyDescent="0.2">
      <c r="A63" s="125"/>
      <c r="B63" s="130" t="s">
        <v>1</v>
      </c>
      <c r="C63" s="131"/>
      <c r="D63" s="132"/>
      <c r="E63" s="132"/>
      <c r="F63" s="137"/>
      <c r="G63" s="138"/>
      <c r="H63" s="138"/>
      <c r="I63" s="138">
        <f>SUM(I51:I62)</f>
        <v>0</v>
      </c>
      <c r="J63" s="134">
        <f>SUM(J51:J62)</f>
        <v>0</v>
      </c>
    </row>
    <row r="64" spans="1:10" x14ac:dyDescent="0.2">
      <c r="F64" s="83"/>
      <c r="G64" s="83"/>
      <c r="H64" s="83"/>
      <c r="I64" s="83"/>
      <c r="J64" s="84"/>
    </row>
    <row r="65" spans="6:10" x14ac:dyDescent="0.2">
      <c r="F65" s="83"/>
      <c r="G65" s="83"/>
      <c r="H65" s="83"/>
      <c r="I65" s="83"/>
      <c r="J65" s="84"/>
    </row>
    <row r="66" spans="6:10" x14ac:dyDescent="0.2">
      <c r="F66" s="83"/>
      <c r="G66" s="83"/>
      <c r="H66" s="83"/>
      <c r="I66" s="83"/>
      <c r="J66" s="84"/>
    </row>
  </sheetData>
  <sheetProtection password="DCC5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C60:E60"/>
    <mergeCell ref="C61:E61"/>
    <mergeCell ref="C62:E62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48" t="s">
        <v>7</v>
      </c>
      <c r="B2" s="47"/>
      <c r="C2" s="231"/>
      <c r="D2" s="231"/>
      <c r="E2" s="231"/>
      <c r="F2" s="231"/>
      <c r="G2" s="232"/>
    </row>
    <row r="3" spans="1:7" ht="24.95" customHeight="1" x14ac:dyDescent="0.2">
      <c r="A3" s="48" t="s">
        <v>8</v>
      </c>
      <c r="B3" s="47"/>
      <c r="C3" s="231"/>
      <c r="D3" s="231"/>
      <c r="E3" s="231"/>
      <c r="F3" s="231"/>
      <c r="G3" s="232"/>
    </row>
    <row r="4" spans="1:7" ht="24.95" customHeight="1" x14ac:dyDescent="0.2">
      <c r="A4" s="48" t="s">
        <v>9</v>
      </c>
      <c r="B4" s="47"/>
      <c r="C4" s="231"/>
      <c r="D4" s="231"/>
      <c r="E4" s="231"/>
      <c r="F4" s="231"/>
      <c r="G4" s="232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37" t="s">
        <v>81</v>
      </c>
      <c r="B1" s="237"/>
      <c r="C1" s="237"/>
      <c r="D1" s="237"/>
      <c r="E1" s="237"/>
      <c r="F1" s="237"/>
      <c r="G1" s="237"/>
      <c r="AG1" t="s">
        <v>82</v>
      </c>
    </row>
    <row r="2" spans="1:60" ht="24.95" customHeight="1" x14ac:dyDescent="0.2">
      <c r="A2" s="140" t="s">
        <v>7</v>
      </c>
      <c r="B2" s="47" t="s">
        <v>43</v>
      </c>
      <c r="C2" s="238" t="s">
        <v>44</v>
      </c>
      <c r="D2" s="239"/>
      <c r="E2" s="239"/>
      <c r="F2" s="239"/>
      <c r="G2" s="240"/>
      <c r="AG2" t="s">
        <v>83</v>
      </c>
    </row>
    <row r="3" spans="1:60" ht="24.95" customHeight="1" x14ac:dyDescent="0.2">
      <c r="A3" s="140" t="s">
        <v>8</v>
      </c>
      <c r="B3" s="47" t="s">
        <v>47</v>
      </c>
      <c r="C3" s="238" t="s">
        <v>48</v>
      </c>
      <c r="D3" s="239"/>
      <c r="E3" s="239"/>
      <c r="F3" s="239"/>
      <c r="G3" s="240"/>
      <c r="AC3" s="122" t="s">
        <v>83</v>
      </c>
      <c r="AG3" t="s">
        <v>84</v>
      </c>
    </row>
    <row r="4" spans="1:60" ht="24.95" customHeight="1" x14ac:dyDescent="0.2">
      <c r="A4" s="141" t="s">
        <v>9</v>
      </c>
      <c r="B4" s="142" t="s">
        <v>49</v>
      </c>
      <c r="C4" s="241" t="s">
        <v>405</v>
      </c>
      <c r="D4" s="242"/>
      <c r="E4" s="242"/>
      <c r="F4" s="242"/>
      <c r="G4" s="243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29</v>
      </c>
      <c r="H6" s="147" t="s">
        <v>30</v>
      </c>
      <c r="I6" s="147" t="s">
        <v>92</v>
      </c>
      <c r="J6" s="147" t="s">
        <v>31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107</v>
      </c>
      <c r="B8" s="162" t="s">
        <v>57</v>
      </c>
      <c r="C8" s="176" t="s">
        <v>58</v>
      </c>
      <c r="D8" s="163"/>
      <c r="E8" s="164"/>
      <c r="F8" s="165"/>
      <c r="G8" s="165">
        <f>SUMIF(AG9:AG97,"&lt;&gt;NOR",G9:G97)</f>
        <v>0</v>
      </c>
      <c r="H8" s="165"/>
      <c r="I8" s="165">
        <f>SUM(I9:I97)</f>
        <v>0</v>
      </c>
      <c r="J8" s="165"/>
      <c r="K8" s="165">
        <f>SUM(K9:K97)</f>
        <v>0</v>
      </c>
      <c r="L8" s="165"/>
      <c r="M8" s="165">
        <f>SUM(M9:M97)</f>
        <v>0</v>
      </c>
      <c r="N8" s="165"/>
      <c r="O8" s="165">
        <f>SUM(O9:O97)</f>
        <v>0</v>
      </c>
      <c r="P8" s="165"/>
      <c r="Q8" s="165">
        <f>SUM(Q9:Q97)</f>
        <v>109.27000000000001</v>
      </c>
      <c r="R8" s="165"/>
      <c r="S8" s="165"/>
      <c r="T8" s="166"/>
      <c r="U8" s="160"/>
      <c r="V8" s="160">
        <f>SUM(V9:V97)</f>
        <v>0</v>
      </c>
      <c r="W8" s="160"/>
      <c r="X8" s="160"/>
      <c r="AG8" t="s">
        <v>108</v>
      </c>
    </row>
    <row r="9" spans="1:60" ht="22.5" outlineLevel="1" x14ac:dyDescent="0.2">
      <c r="A9" s="167">
        <v>1</v>
      </c>
      <c r="B9" s="168" t="s">
        <v>109</v>
      </c>
      <c r="C9" s="177" t="s">
        <v>110</v>
      </c>
      <c r="D9" s="169" t="s">
        <v>111</v>
      </c>
      <c r="E9" s="170">
        <v>42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0.13800000000000001</v>
      </c>
      <c r="Q9" s="172">
        <f>ROUND(E9*P9,2)</f>
        <v>5.8</v>
      </c>
      <c r="R9" s="172" t="s">
        <v>112</v>
      </c>
      <c r="S9" s="172" t="s">
        <v>113</v>
      </c>
      <c r="T9" s="173" t="s">
        <v>113</v>
      </c>
      <c r="U9" s="157">
        <v>0</v>
      </c>
      <c r="V9" s="157">
        <f>ROUND(E9*U9,2)</f>
        <v>0</v>
      </c>
      <c r="W9" s="157"/>
      <c r="X9" s="157" t="s">
        <v>114</v>
      </c>
      <c r="Y9" s="148"/>
      <c r="Z9" s="148"/>
      <c r="AA9" s="148"/>
      <c r="AB9" s="148"/>
      <c r="AC9" s="148"/>
      <c r="AD9" s="148"/>
      <c r="AE9" s="148"/>
      <c r="AF9" s="148"/>
      <c r="AG9" s="148" t="s">
        <v>115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233" t="s">
        <v>116</v>
      </c>
      <c r="D10" s="234"/>
      <c r="E10" s="234"/>
      <c r="F10" s="234"/>
      <c r="G10" s="234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117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78" t="s">
        <v>118</v>
      </c>
      <c r="D11" s="158"/>
      <c r="E11" s="159">
        <v>42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119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78" t="s">
        <v>120</v>
      </c>
      <c r="D12" s="158"/>
      <c r="E12" s="159"/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119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235"/>
      <c r="D13" s="236"/>
      <c r="E13" s="236"/>
      <c r="F13" s="236"/>
      <c r="G13" s="236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121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22.5" outlineLevel="1" x14ac:dyDescent="0.2">
      <c r="A14" s="167">
        <v>2</v>
      </c>
      <c r="B14" s="168" t="s">
        <v>122</v>
      </c>
      <c r="C14" s="177" t="s">
        <v>123</v>
      </c>
      <c r="D14" s="169" t="s">
        <v>111</v>
      </c>
      <c r="E14" s="170">
        <v>28</v>
      </c>
      <c r="F14" s="171"/>
      <c r="G14" s="172">
        <f>ROUND(E14*F14,2)</f>
        <v>0</v>
      </c>
      <c r="H14" s="171"/>
      <c r="I14" s="172">
        <f>ROUND(E14*H14,2)</f>
        <v>0</v>
      </c>
      <c r="J14" s="171"/>
      <c r="K14" s="172">
        <f>ROUND(E14*J14,2)</f>
        <v>0</v>
      </c>
      <c r="L14" s="172">
        <v>21</v>
      </c>
      <c r="M14" s="172">
        <f>G14*(1+L14/100)</f>
        <v>0</v>
      </c>
      <c r="N14" s="172">
        <v>0</v>
      </c>
      <c r="O14" s="172">
        <f>ROUND(E14*N14,2)</f>
        <v>0</v>
      </c>
      <c r="P14" s="172">
        <v>0.22500000000000001</v>
      </c>
      <c r="Q14" s="172">
        <f>ROUND(E14*P14,2)</f>
        <v>6.3</v>
      </c>
      <c r="R14" s="172" t="s">
        <v>112</v>
      </c>
      <c r="S14" s="172" t="s">
        <v>113</v>
      </c>
      <c r="T14" s="173" t="s">
        <v>113</v>
      </c>
      <c r="U14" s="157">
        <v>0</v>
      </c>
      <c r="V14" s="157">
        <f>ROUND(E14*U14,2)</f>
        <v>0</v>
      </c>
      <c r="W14" s="157"/>
      <c r="X14" s="157" t="s">
        <v>114</v>
      </c>
      <c r="Y14" s="148"/>
      <c r="Z14" s="148"/>
      <c r="AA14" s="148"/>
      <c r="AB14" s="148"/>
      <c r="AC14" s="148"/>
      <c r="AD14" s="148"/>
      <c r="AE14" s="148"/>
      <c r="AF14" s="148"/>
      <c r="AG14" s="148" t="s">
        <v>115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33" t="s">
        <v>116</v>
      </c>
      <c r="D15" s="234"/>
      <c r="E15" s="234"/>
      <c r="F15" s="234"/>
      <c r="G15" s="234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117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ht="22.5" outlineLevel="1" x14ac:dyDescent="0.2">
      <c r="A16" s="155"/>
      <c r="B16" s="156"/>
      <c r="C16" s="178" t="s">
        <v>124</v>
      </c>
      <c r="D16" s="158"/>
      <c r="E16" s="159">
        <v>28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119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78" t="s">
        <v>120</v>
      </c>
      <c r="D17" s="158"/>
      <c r="E17" s="159"/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119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35"/>
      <c r="D18" s="236"/>
      <c r="E18" s="236"/>
      <c r="F18" s="236"/>
      <c r="G18" s="236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ht="33.75" outlineLevel="1" x14ac:dyDescent="0.2">
      <c r="A19" s="167">
        <v>3</v>
      </c>
      <c r="B19" s="168" t="s">
        <v>125</v>
      </c>
      <c r="C19" s="177" t="s">
        <v>126</v>
      </c>
      <c r="D19" s="169" t="s">
        <v>111</v>
      </c>
      <c r="E19" s="170">
        <v>9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0.2</v>
      </c>
      <c r="Q19" s="172">
        <f>ROUND(E19*P19,2)</f>
        <v>1.8</v>
      </c>
      <c r="R19" s="172" t="s">
        <v>112</v>
      </c>
      <c r="S19" s="172" t="s">
        <v>113</v>
      </c>
      <c r="T19" s="173" t="s">
        <v>113</v>
      </c>
      <c r="U19" s="157">
        <v>0</v>
      </c>
      <c r="V19" s="157">
        <f>ROUND(E19*U19,2)</f>
        <v>0</v>
      </c>
      <c r="W19" s="157"/>
      <c r="X19" s="157" t="s">
        <v>114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233" t="s">
        <v>116</v>
      </c>
      <c r="D20" s="234"/>
      <c r="E20" s="234"/>
      <c r="F20" s="234"/>
      <c r="G20" s="234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117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78" t="s">
        <v>127</v>
      </c>
      <c r="D21" s="158"/>
      <c r="E21" s="159">
        <v>9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119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78" t="s">
        <v>120</v>
      </c>
      <c r="D22" s="158"/>
      <c r="E22" s="159"/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119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35"/>
      <c r="D23" s="236"/>
      <c r="E23" s="236"/>
      <c r="F23" s="236"/>
      <c r="G23" s="236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121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67">
        <v>4</v>
      </c>
      <c r="B24" s="168" t="s">
        <v>128</v>
      </c>
      <c r="C24" s="177" t="s">
        <v>129</v>
      </c>
      <c r="D24" s="169" t="s">
        <v>111</v>
      </c>
      <c r="E24" s="170">
        <v>105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2">
        <v>0</v>
      </c>
      <c r="O24" s="172">
        <f>ROUND(E24*N24,2)</f>
        <v>0</v>
      </c>
      <c r="P24" s="172">
        <v>0.22</v>
      </c>
      <c r="Q24" s="172">
        <f>ROUND(E24*P24,2)</f>
        <v>23.1</v>
      </c>
      <c r="R24" s="172" t="s">
        <v>112</v>
      </c>
      <c r="S24" s="172" t="s">
        <v>113</v>
      </c>
      <c r="T24" s="173" t="s">
        <v>113</v>
      </c>
      <c r="U24" s="157">
        <v>0</v>
      </c>
      <c r="V24" s="157">
        <f>ROUND(E24*U24,2)</f>
        <v>0</v>
      </c>
      <c r="W24" s="157"/>
      <c r="X24" s="157" t="s">
        <v>114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115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78" t="s">
        <v>130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119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78" t="s">
        <v>131</v>
      </c>
      <c r="D26" s="158"/>
      <c r="E26" s="159">
        <v>26</v>
      </c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119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78" t="s">
        <v>132</v>
      </c>
      <c r="D27" s="158"/>
      <c r="E27" s="159">
        <v>42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119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ht="22.5" outlineLevel="1" x14ac:dyDescent="0.2">
      <c r="A28" s="155"/>
      <c r="B28" s="156"/>
      <c r="C28" s="178" t="s">
        <v>133</v>
      </c>
      <c r="D28" s="158"/>
      <c r="E28" s="159">
        <v>28</v>
      </c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119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78" t="s">
        <v>134</v>
      </c>
      <c r="D29" s="158"/>
      <c r="E29" s="159">
        <v>9</v>
      </c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119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78" t="s">
        <v>120</v>
      </c>
      <c r="D30" s="158"/>
      <c r="E30" s="159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119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235"/>
      <c r="D31" s="236"/>
      <c r="E31" s="236"/>
      <c r="F31" s="236"/>
      <c r="G31" s="236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121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67">
        <v>5</v>
      </c>
      <c r="B32" s="168" t="s">
        <v>135</v>
      </c>
      <c r="C32" s="177" t="s">
        <v>136</v>
      </c>
      <c r="D32" s="169" t="s">
        <v>111</v>
      </c>
      <c r="E32" s="170">
        <v>105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21</v>
      </c>
      <c r="M32" s="172">
        <f>G32*(1+L32/100)</f>
        <v>0</v>
      </c>
      <c r="N32" s="172">
        <v>0</v>
      </c>
      <c r="O32" s="172">
        <f>ROUND(E32*N32,2)</f>
        <v>0</v>
      </c>
      <c r="P32" s="172">
        <v>0.22</v>
      </c>
      <c r="Q32" s="172">
        <f>ROUND(E32*P32,2)</f>
        <v>23.1</v>
      </c>
      <c r="R32" s="172" t="s">
        <v>112</v>
      </c>
      <c r="S32" s="172" t="s">
        <v>113</v>
      </c>
      <c r="T32" s="173" t="s">
        <v>113</v>
      </c>
      <c r="U32" s="157">
        <v>0</v>
      </c>
      <c r="V32" s="157">
        <f>ROUND(E32*U32,2)</f>
        <v>0</v>
      </c>
      <c r="W32" s="157"/>
      <c r="X32" s="157" t="s">
        <v>114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115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78" t="s">
        <v>130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119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78" t="s">
        <v>131</v>
      </c>
      <c r="D34" s="158"/>
      <c r="E34" s="159">
        <v>26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119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78" t="s">
        <v>132</v>
      </c>
      <c r="D35" s="158"/>
      <c r="E35" s="159">
        <v>42</v>
      </c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119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ht="22.5" outlineLevel="1" x14ac:dyDescent="0.2">
      <c r="A36" s="155"/>
      <c r="B36" s="156"/>
      <c r="C36" s="178" t="s">
        <v>133</v>
      </c>
      <c r="D36" s="158"/>
      <c r="E36" s="159">
        <v>28</v>
      </c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119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78" t="s">
        <v>134</v>
      </c>
      <c r="D37" s="158"/>
      <c r="E37" s="159">
        <v>9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119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78" t="s">
        <v>120</v>
      </c>
      <c r="D38" s="158"/>
      <c r="E38" s="159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119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235"/>
      <c r="D39" s="236"/>
      <c r="E39" s="236"/>
      <c r="F39" s="236"/>
      <c r="G39" s="236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121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ht="22.5" outlineLevel="1" x14ac:dyDescent="0.2">
      <c r="A40" s="167">
        <v>6</v>
      </c>
      <c r="B40" s="168" t="s">
        <v>137</v>
      </c>
      <c r="C40" s="177" t="s">
        <v>138</v>
      </c>
      <c r="D40" s="169" t="s">
        <v>111</v>
      </c>
      <c r="E40" s="170">
        <v>26</v>
      </c>
      <c r="F40" s="171"/>
      <c r="G40" s="172">
        <f>ROUND(E40*F40,2)</f>
        <v>0</v>
      </c>
      <c r="H40" s="171"/>
      <c r="I40" s="172">
        <f>ROUND(E40*H40,2)</f>
        <v>0</v>
      </c>
      <c r="J40" s="171"/>
      <c r="K40" s="172">
        <f>ROUND(E40*J40,2)</f>
        <v>0</v>
      </c>
      <c r="L40" s="172">
        <v>21</v>
      </c>
      <c r="M40" s="172">
        <f>G40*(1+L40/100)</f>
        <v>0</v>
      </c>
      <c r="N40" s="172">
        <v>0</v>
      </c>
      <c r="O40" s="172">
        <f>ROUND(E40*N40,2)</f>
        <v>0</v>
      </c>
      <c r="P40" s="172">
        <v>0.33</v>
      </c>
      <c r="Q40" s="172">
        <f>ROUND(E40*P40,2)</f>
        <v>8.58</v>
      </c>
      <c r="R40" s="172" t="s">
        <v>112</v>
      </c>
      <c r="S40" s="172" t="s">
        <v>113</v>
      </c>
      <c r="T40" s="173" t="s">
        <v>113</v>
      </c>
      <c r="U40" s="157">
        <v>0</v>
      </c>
      <c r="V40" s="157">
        <f>ROUND(E40*U40,2)</f>
        <v>0</v>
      </c>
      <c r="W40" s="157"/>
      <c r="X40" s="157" t="s">
        <v>114</v>
      </c>
      <c r="Y40" s="148"/>
      <c r="Z40" s="148"/>
      <c r="AA40" s="148"/>
      <c r="AB40" s="148"/>
      <c r="AC40" s="148"/>
      <c r="AD40" s="148"/>
      <c r="AE40" s="148"/>
      <c r="AF40" s="148"/>
      <c r="AG40" s="148" t="s">
        <v>115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78" t="s">
        <v>131</v>
      </c>
      <c r="D41" s="158"/>
      <c r="E41" s="159">
        <v>26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119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78" t="s">
        <v>120</v>
      </c>
      <c r="D42" s="158"/>
      <c r="E42" s="159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119</v>
      </c>
      <c r="AH42" s="148">
        <v>0</v>
      </c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235"/>
      <c r="D43" s="236"/>
      <c r="E43" s="236"/>
      <c r="F43" s="236"/>
      <c r="G43" s="236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8"/>
      <c r="Z43" s="148"/>
      <c r="AA43" s="148"/>
      <c r="AB43" s="148"/>
      <c r="AC43" s="148"/>
      <c r="AD43" s="148"/>
      <c r="AE43" s="148"/>
      <c r="AF43" s="148"/>
      <c r="AG43" s="148" t="s">
        <v>121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67">
        <v>7</v>
      </c>
      <c r="B44" s="168" t="s">
        <v>139</v>
      </c>
      <c r="C44" s="177" t="s">
        <v>140</v>
      </c>
      <c r="D44" s="169" t="s">
        <v>111</v>
      </c>
      <c r="E44" s="170">
        <v>317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21</v>
      </c>
      <c r="M44" s="172">
        <f>G44*(1+L44/100)</f>
        <v>0</v>
      </c>
      <c r="N44" s="172">
        <v>0</v>
      </c>
      <c r="O44" s="172">
        <f>ROUND(E44*N44,2)</f>
        <v>0</v>
      </c>
      <c r="P44" s="172">
        <v>8.7999999999999995E-2</v>
      </c>
      <c r="Q44" s="172">
        <f>ROUND(E44*P44,2)</f>
        <v>27.9</v>
      </c>
      <c r="R44" s="172" t="s">
        <v>112</v>
      </c>
      <c r="S44" s="172" t="s">
        <v>113</v>
      </c>
      <c r="T44" s="173" t="s">
        <v>113</v>
      </c>
      <c r="U44" s="157">
        <v>0</v>
      </c>
      <c r="V44" s="157">
        <f>ROUND(E44*U44,2)</f>
        <v>0</v>
      </c>
      <c r="W44" s="157"/>
      <c r="X44" s="157" t="s">
        <v>114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115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55"/>
      <c r="B45" s="156"/>
      <c r="C45" s="233" t="s">
        <v>141</v>
      </c>
      <c r="D45" s="234"/>
      <c r="E45" s="234"/>
      <c r="F45" s="234"/>
      <c r="G45" s="234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117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74" t="str">
        <f>C45</f>
        <v>s naložením na dopravní prostředek, očištění povrchu od frézované plochy, opotřebování frézovacích nástrojů (nožů, upínacích kroužků, držáků) nutné ruční odstranění (vybourání) živičného krytu kolem překážek,</v>
      </c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78" t="s">
        <v>142</v>
      </c>
      <c r="D46" s="158"/>
      <c r="E46" s="159">
        <v>317</v>
      </c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119</v>
      </c>
      <c r="AH46" s="148">
        <v>0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78" t="s">
        <v>120</v>
      </c>
      <c r="D47" s="158"/>
      <c r="E47" s="159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119</v>
      </c>
      <c r="AH47" s="148">
        <v>0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235"/>
      <c r="D48" s="236"/>
      <c r="E48" s="236"/>
      <c r="F48" s="236"/>
      <c r="G48" s="236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121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67">
        <v>8</v>
      </c>
      <c r="B49" s="168" t="s">
        <v>143</v>
      </c>
      <c r="C49" s="177" t="s">
        <v>144</v>
      </c>
      <c r="D49" s="169" t="s">
        <v>145</v>
      </c>
      <c r="E49" s="170">
        <v>47</v>
      </c>
      <c r="F49" s="171"/>
      <c r="G49" s="172">
        <f>ROUND(E49*F49,2)</f>
        <v>0</v>
      </c>
      <c r="H49" s="171"/>
      <c r="I49" s="172">
        <f>ROUND(E49*H49,2)</f>
        <v>0</v>
      </c>
      <c r="J49" s="171"/>
      <c r="K49" s="172">
        <f>ROUND(E49*J49,2)</f>
        <v>0</v>
      </c>
      <c r="L49" s="172">
        <v>21</v>
      </c>
      <c r="M49" s="172">
        <f>G49*(1+L49/100)</f>
        <v>0</v>
      </c>
      <c r="N49" s="172">
        <v>0</v>
      </c>
      <c r="O49" s="172">
        <f>ROUND(E49*N49,2)</f>
        <v>0</v>
      </c>
      <c r="P49" s="172">
        <v>0.27</v>
      </c>
      <c r="Q49" s="172">
        <f>ROUND(E49*P49,2)</f>
        <v>12.69</v>
      </c>
      <c r="R49" s="172" t="s">
        <v>112</v>
      </c>
      <c r="S49" s="172" t="s">
        <v>113</v>
      </c>
      <c r="T49" s="173" t="s">
        <v>113</v>
      </c>
      <c r="U49" s="157">
        <v>0</v>
      </c>
      <c r="V49" s="157">
        <f>ROUND(E49*U49,2)</f>
        <v>0</v>
      </c>
      <c r="W49" s="157"/>
      <c r="X49" s="157" t="s">
        <v>114</v>
      </c>
      <c r="Y49" s="148"/>
      <c r="Z49" s="148"/>
      <c r="AA49" s="148"/>
      <c r="AB49" s="148"/>
      <c r="AC49" s="148"/>
      <c r="AD49" s="148"/>
      <c r="AE49" s="148"/>
      <c r="AF49" s="148"/>
      <c r="AG49" s="148" t="s">
        <v>115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233" t="s">
        <v>146</v>
      </c>
      <c r="D50" s="234"/>
      <c r="E50" s="234"/>
      <c r="F50" s="234"/>
      <c r="G50" s="234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117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74" t="str">
        <f>C50</f>
        <v>s vybouráním lože, s přemístěním hmot na skládku na vzdálenost do 3 m nebo naložením na dopravní prostředek</v>
      </c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55"/>
      <c r="B51" s="156"/>
      <c r="C51" s="178" t="s">
        <v>147</v>
      </c>
      <c r="D51" s="158"/>
      <c r="E51" s="159">
        <v>20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119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78" t="s">
        <v>148</v>
      </c>
      <c r="D52" s="158"/>
      <c r="E52" s="159">
        <v>27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119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78" t="s">
        <v>120</v>
      </c>
      <c r="D53" s="158"/>
      <c r="E53" s="159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119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235"/>
      <c r="D54" s="236"/>
      <c r="E54" s="236"/>
      <c r="F54" s="236"/>
      <c r="G54" s="236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121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67">
        <v>9</v>
      </c>
      <c r="B55" s="168" t="s">
        <v>149</v>
      </c>
      <c r="C55" s="177" t="s">
        <v>150</v>
      </c>
      <c r="D55" s="169" t="s">
        <v>151</v>
      </c>
      <c r="E55" s="170">
        <v>15</v>
      </c>
      <c r="F55" s="171"/>
      <c r="G55" s="172">
        <f>ROUND(E55*F55,2)</f>
        <v>0</v>
      </c>
      <c r="H55" s="171"/>
      <c r="I55" s="172">
        <f>ROUND(E55*H55,2)</f>
        <v>0</v>
      </c>
      <c r="J55" s="171"/>
      <c r="K55" s="172">
        <f>ROUND(E55*J55,2)</f>
        <v>0</v>
      </c>
      <c r="L55" s="172">
        <v>21</v>
      </c>
      <c r="M55" s="172">
        <f>G55*(1+L55/100)</f>
        <v>0</v>
      </c>
      <c r="N55" s="172">
        <v>0</v>
      </c>
      <c r="O55" s="172">
        <f>ROUND(E55*N55,2)</f>
        <v>0</v>
      </c>
      <c r="P55" s="172">
        <v>0</v>
      </c>
      <c r="Q55" s="172">
        <f>ROUND(E55*P55,2)</f>
        <v>0</v>
      </c>
      <c r="R55" s="172" t="s">
        <v>152</v>
      </c>
      <c r="S55" s="172" t="s">
        <v>113</v>
      </c>
      <c r="T55" s="173" t="s">
        <v>113</v>
      </c>
      <c r="U55" s="157">
        <v>0</v>
      </c>
      <c r="V55" s="157">
        <f>ROUND(E55*U55,2)</f>
        <v>0</v>
      </c>
      <c r="W55" s="157"/>
      <c r="X55" s="157" t="s">
        <v>114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115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233" t="s">
        <v>153</v>
      </c>
      <c r="D56" s="234"/>
      <c r="E56" s="234"/>
      <c r="F56" s="234"/>
      <c r="G56" s="234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117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74" t="str">
        <f>C56</f>
        <v>s přemístěním výkopku v příčných profilech na vzdálenost do 15 m nebo s naložením na dopravní prostředek.</v>
      </c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78" t="s">
        <v>154</v>
      </c>
      <c r="D57" s="158"/>
      <c r="E57" s="159">
        <v>15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8"/>
      <c r="Z57" s="148"/>
      <c r="AA57" s="148"/>
      <c r="AB57" s="148"/>
      <c r="AC57" s="148"/>
      <c r="AD57" s="148"/>
      <c r="AE57" s="148"/>
      <c r="AF57" s="148"/>
      <c r="AG57" s="148" t="s">
        <v>119</v>
      </c>
      <c r="AH57" s="148">
        <v>0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78" t="s">
        <v>155</v>
      </c>
      <c r="D58" s="158"/>
      <c r="E58" s="159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119</v>
      </c>
      <c r="AH58" s="148">
        <v>0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35"/>
      <c r="D59" s="236"/>
      <c r="E59" s="236"/>
      <c r="F59" s="236"/>
      <c r="G59" s="236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121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67">
        <v>10</v>
      </c>
      <c r="B60" s="168" t="s">
        <v>156</v>
      </c>
      <c r="C60" s="177" t="s">
        <v>157</v>
      </c>
      <c r="D60" s="169" t="s">
        <v>151</v>
      </c>
      <c r="E60" s="170">
        <v>15</v>
      </c>
      <c r="F60" s="171"/>
      <c r="G60" s="172">
        <f>ROUND(E60*F60,2)</f>
        <v>0</v>
      </c>
      <c r="H60" s="171"/>
      <c r="I60" s="172">
        <f>ROUND(E60*H60,2)</f>
        <v>0</v>
      </c>
      <c r="J60" s="171"/>
      <c r="K60" s="172">
        <f>ROUND(E60*J60,2)</f>
        <v>0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2" t="s">
        <v>152</v>
      </c>
      <c r="S60" s="172" t="s">
        <v>113</v>
      </c>
      <c r="T60" s="173" t="s">
        <v>113</v>
      </c>
      <c r="U60" s="157">
        <v>0</v>
      </c>
      <c r="V60" s="157">
        <f>ROUND(E60*U60,2)</f>
        <v>0</v>
      </c>
      <c r="W60" s="157"/>
      <c r="X60" s="157" t="s">
        <v>114</v>
      </c>
      <c r="Y60" s="148"/>
      <c r="Z60" s="148"/>
      <c r="AA60" s="148"/>
      <c r="AB60" s="148"/>
      <c r="AC60" s="148"/>
      <c r="AD60" s="148"/>
      <c r="AE60" s="148"/>
      <c r="AF60" s="148"/>
      <c r="AG60" s="148" t="s">
        <v>115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233" t="s">
        <v>153</v>
      </c>
      <c r="D61" s="234"/>
      <c r="E61" s="234"/>
      <c r="F61" s="234"/>
      <c r="G61" s="234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117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74" t="str">
        <f>C61</f>
        <v>s přemístěním výkopku v příčných profilech na vzdálenost do 15 m nebo s naložením na dopravní prostředek.</v>
      </c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78" t="s">
        <v>158</v>
      </c>
      <c r="D62" s="158"/>
      <c r="E62" s="159">
        <v>15</v>
      </c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119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235"/>
      <c r="D63" s="236"/>
      <c r="E63" s="236"/>
      <c r="F63" s="236"/>
      <c r="G63" s="236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121</v>
      </c>
      <c r="AH63" s="148"/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67">
        <v>11</v>
      </c>
      <c r="B64" s="168" t="s">
        <v>159</v>
      </c>
      <c r="C64" s="177" t="s">
        <v>160</v>
      </c>
      <c r="D64" s="169" t="s">
        <v>151</v>
      </c>
      <c r="E64" s="170">
        <v>18</v>
      </c>
      <c r="F64" s="171"/>
      <c r="G64" s="172">
        <f>ROUND(E64*F64,2)</f>
        <v>0</v>
      </c>
      <c r="H64" s="171"/>
      <c r="I64" s="172">
        <f>ROUND(E64*H64,2)</f>
        <v>0</v>
      </c>
      <c r="J64" s="171"/>
      <c r="K64" s="172">
        <f>ROUND(E64*J64,2)</f>
        <v>0</v>
      </c>
      <c r="L64" s="172">
        <v>21</v>
      </c>
      <c r="M64" s="172">
        <f>G64*(1+L64/100)</f>
        <v>0</v>
      </c>
      <c r="N64" s="172">
        <v>0</v>
      </c>
      <c r="O64" s="172">
        <f>ROUND(E64*N64,2)</f>
        <v>0</v>
      </c>
      <c r="P64" s="172">
        <v>0</v>
      </c>
      <c r="Q64" s="172">
        <f>ROUND(E64*P64,2)</f>
        <v>0</v>
      </c>
      <c r="R64" s="172" t="s">
        <v>152</v>
      </c>
      <c r="S64" s="172" t="s">
        <v>113</v>
      </c>
      <c r="T64" s="173" t="s">
        <v>113</v>
      </c>
      <c r="U64" s="157">
        <v>0</v>
      </c>
      <c r="V64" s="157">
        <f>ROUND(E64*U64,2)</f>
        <v>0</v>
      </c>
      <c r="W64" s="157"/>
      <c r="X64" s="157" t="s">
        <v>114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115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233" t="s">
        <v>161</v>
      </c>
      <c r="D65" s="234"/>
      <c r="E65" s="234"/>
      <c r="F65" s="234"/>
      <c r="G65" s="234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117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78" t="s">
        <v>162</v>
      </c>
      <c r="D66" s="158"/>
      <c r="E66" s="159">
        <v>3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8"/>
      <c r="Z66" s="148"/>
      <c r="AA66" s="148"/>
      <c r="AB66" s="148"/>
      <c r="AC66" s="148"/>
      <c r="AD66" s="148"/>
      <c r="AE66" s="148"/>
      <c r="AF66" s="148"/>
      <c r="AG66" s="148" t="s">
        <v>119</v>
      </c>
      <c r="AH66" s="148">
        <v>0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78" t="s">
        <v>154</v>
      </c>
      <c r="D67" s="158"/>
      <c r="E67" s="159">
        <v>15</v>
      </c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119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78" t="s">
        <v>155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119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235"/>
      <c r="D69" s="236"/>
      <c r="E69" s="236"/>
      <c r="F69" s="236"/>
      <c r="G69" s="236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121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67">
        <v>12</v>
      </c>
      <c r="B70" s="168" t="s">
        <v>163</v>
      </c>
      <c r="C70" s="177" t="s">
        <v>164</v>
      </c>
      <c r="D70" s="169" t="s">
        <v>151</v>
      </c>
      <c r="E70" s="170">
        <v>18</v>
      </c>
      <c r="F70" s="171"/>
      <c r="G70" s="172">
        <f>ROUND(E70*F70,2)</f>
        <v>0</v>
      </c>
      <c r="H70" s="171"/>
      <c r="I70" s="172">
        <f>ROUND(E70*H70,2)</f>
        <v>0</v>
      </c>
      <c r="J70" s="171"/>
      <c r="K70" s="172">
        <f>ROUND(E70*J70,2)</f>
        <v>0</v>
      </c>
      <c r="L70" s="172">
        <v>21</v>
      </c>
      <c r="M70" s="172">
        <f>G70*(1+L70/100)</f>
        <v>0</v>
      </c>
      <c r="N70" s="172">
        <v>0</v>
      </c>
      <c r="O70" s="172">
        <f>ROUND(E70*N70,2)</f>
        <v>0</v>
      </c>
      <c r="P70" s="172">
        <v>0</v>
      </c>
      <c r="Q70" s="172">
        <f>ROUND(E70*P70,2)</f>
        <v>0</v>
      </c>
      <c r="R70" s="172" t="s">
        <v>165</v>
      </c>
      <c r="S70" s="172" t="s">
        <v>113</v>
      </c>
      <c r="T70" s="173" t="s">
        <v>113</v>
      </c>
      <c r="U70" s="157">
        <v>0</v>
      </c>
      <c r="V70" s="157">
        <f>ROUND(E70*U70,2)</f>
        <v>0</v>
      </c>
      <c r="W70" s="157"/>
      <c r="X70" s="157" t="s">
        <v>114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78" t="s">
        <v>162</v>
      </c>
      <c r="D71" s="158"/>
      <c r="E71" s="159">
        <v>3</v>
      </c>
      <c r="F71" s="157"/>
      <c r="G71" s="157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8"/>
      <c r="Z71" s="148"/>
      <c r="AA71" s="148"/>
      <c r="AB71" s="148"/>
      <c r="AC71" s="148"/>
      <c r="AD71" s="148"/>
      <c r="AE71" s="148"/>
      <c r="AF71" s="148"/>
      <c r="AG71" s="148" t="s">
        <v>119</v>
      </c>
      <c r="AH71" s="148">
        <v>0</v>
      </c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78" t="s">
        <v>154</v>
      </c>
      <c r="D72" s="158"/>
      <c r="E72" s="159">
        <v>15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119</v>
      </c>
      <c r="AH72" s="148">
        <v>0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78" t="s">
        <v>155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119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235"/>
      <c r="D74" s="236"/>
      <c r="E74" s="236"/>
      <c r="F74" s="236"/>
      <c r="G74" s="236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121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67">
        <v>13</v>
      </c>
      <c r="B75" s="168" t="s">
        <v>166</v>
      </c>
      <c r="C75" s="177" t="s">
        <v>167</v>
      </c>
      <c r="D75" s="169" t="s">
        <v>151</v>
      </c>
      <c r="E75" s="170">
        <v>15</v>
      </c>
      <c r="F75" s="171"/>
      <c r="G75" s="172">
        <f>ROUND(E75*F75,2)</f>
        <v>0</v>
      </c>
      <c r="H75" s="171"/>
      <c r="I75" s="172">
        <f>ROUND(E75*H75,2)</f>
        <v>0</v>
      </c>
      <c r="J75" s="171"/>
      <c r="K75" s="172">
        <f>ROUND(E75*J75,2)</f>
        <v>0</v>
      </c>
      <c r="L75" s="172">
        <v>21</v>
      </c>
      <c r="M75" s="172">
        <f>G75*(1+L75/100)</f>
        <v>0</v>
      </c>
      <c r="N75" s="172">
        <v>0</v>
      </c>
      <c r="O75" s="172">
        <f>ROUND(E75*N75,2)</f>
        <v>0</v>
      </c>
      <c r="P75" s="172">
        <v>0</v>
      </c>
      <c r="Q75" s="172">
        <f>ROUND(E75*P75,2)</f>
        <v>0</v>
      </c>
      <c r="R75" s="172" t="s">
        <v>152</v>
      </c>
      <c r="S75" s="172" t="s">
        <v>113</v>
      </c>
      <c r="T75" s="173" t="s">
        <v>113</v>
      </c>
      <c r="U75" s="157">
        <v>0</v>
      </c>
      <c r="V75" s="157">
        <f>ROUND(E75*U75,2)</f>
        <v>0</v>
      </c>
      <c r="W75" s="157"/>
      <c r="X75" s="157" t="s">
        <v>114</v>
      </c>
      <c r="Y75" s="148"/>
      <c r="Z75" s="148"/>
      <c r="AA75" s="148"/>
      <c r="AB75" s="148"/>
      <c r="AC75" s="148"/>
      <c r="AD75" s="148"/>
      <c r="AE75" s="148"/>
      <c r="AF75" s="148"/>
      <c r="AG75" s="148" t="s">
        <v>115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78" t="s">
        <v>154</v>
      </c>
      <c r="D76" s="158"/>
      <c r="E76" s="159">
        <v>15</v>
      </c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119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78" t="s">
        <v>155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119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235"/>
      <c r="D78" s="236"/>
      <c r="E78" s="236"/>
      <c r="F78" s="236"/>
      <c r="G78" s="236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121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67">
        <v>14</v>
      </c>
      <c r="B79" s="168" t="s">
        <v>168</v>
      </c>
      <c r="C79" s="177" t="s">
        <v>169</v>
      </c>
      <c r="D79" s="169" t="s">
        <v>111</v>
      </c>
      <c r="E79" s="170">
        <v>117.6</v>
      </c>
      <c r="F79" s="171"/>
      <c r="G79" s="172">
        <f>ROUND(E79*F79,2)</f>
        <v>0</v>
      </c>
      <c r="H79" s="171"/>
      <c r="I79" s="172">
        <f>ROUND(E79*H79,2)</f>
        <v>0</v>
      </c>
      <c r="J79" s="171"/>
      <c r="K79" s="172">
        <f>ROUND(E79*J79,2)</f>
        <v>0</v>
      </c>
      <c r="L79" s="172">
        <v>21</v>
      </c>
      <c r="M79" s="172">
        <f>G79*(1+L79/100)</f>
        <v>0</v>
      </c>
      <c r="N79" s="172">
        <v>0</v>
      </c>
      <c r="O79" s="172">
        <f>ROUND(E79*N79,2)</f>
        <v>0</v>
      </c>
      <c r="P79" s="172">
        <v>0</v>
      </c>
      <c r="Q79" s="172">
        <f>ROUND(E79*P79,2)</f>
        <v>0</v>
      </c>
      <c r="R79" s="172" t="s">
        <v>152</v>
      </c>
      <c r="S79" s="172" t="s">
        <v>113</v>
      </c>
      <c r="T79" s="173" t="s">
        <v>113</v>
      </c>
      <c r="U79" s="157">
        <v>0</v>
      </c>
      <c r="V79" s="157">
        <f>ROUND(E79*U79,2)</f>
        <v>0</v>
      </c>
      <c r="W79" s="157"/>
      <c r="X79" s="157" t="s">
        <v>114</v>
      </c>
      <c r="Y79" s="148"/>
      <c r="Z79" s="148"/>
      <c r="AA79" s="148"/>
      <c r="AB79" s="148"/>
      <c r="AC79" s="148"/>
      <c r="AD79" s="148"/>
      <c r="AE79" s="148"/>
      <c r="AF79" s="148"/>
      <c r="AG79" s="148" t="s">
        <v>115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233" t="s">
        <v>170</v>
      </c>
      <c r="D80" s="234"/>
      <c r="E80" s="234"/>
      <c r="F80" s="234"/>
      <c r="G80" s="234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117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ht="22.5" outlineLevel="1" x14ac:dyDescent="0.2">
      <c r="A81" s="155"/>
      <c r="B81" s="156"/>
      <c r="C81" s="178" t="s">
        <v>171</v>
      </c>
      <c r="D81" s="158"/>
      <c r="E81" s="159">
        <v>68.25</v>
      </c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119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78" t="s">
        <v>172</v>
      </c>
      <c r="D82" s="158"/>
      <c r="E82" s="159">
        <v>15.75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8"/>
      <c r="Z82" s="148"/>
      <c r="AA82" s="148"/>
      <c r="AB82" s="148"/>
      <c r="AC82" s="148"/>
      <c r="AD82" s="148"/>
      <c r="AE82" s="148"/>
      <c r="AF82" s="148"/>
      <c r="AG82" s="148" t="s">
        <v>119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78" t="s">
        <v>173</v>
      </c>
      <c r="D83" s="158"/>
      <c r="E83" s="159">
        <v>14.7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8"/>
      <c r="Z83" s="148"/>
      <c r="AA83" s="148"/>
      <c r="AB83" s="148"/>
      <c r="AC83" s="148"/>
      <c r="AD83" s="148"/>
      <c r="AE83" s="148"/>
      <c r="AF83" s="148"/>
      <c r="AG83" s="148" t="s">
        <v>119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78" t="s">
        <v>174</v>
      </c>
      <c r="D84" s="158"/>
      <c r="E84" s="159">
        <v>2.1</v>
      </c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119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78" t="s">
        <v>175</v>
      </c>
      <c r="D85" s="158"/>
      <c r="E85" s="159">
        <v>16.8</v>
      </c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119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78" t="s">
        <v>155</v>
      </c>
      <c r="D86" s="158"/>
      <c r="E86" s="159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119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235"/>
      <c r="D87" s="236"/>
      <c r="E87" s="236"/>
      <c r="F87" s="236"/>
      <c r="G87" s="236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121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67">
        <v>15</v>
      </c>
      <c r="B88" s="168" t="s">
        <v>176</v>
      </c>
      <c r="C88" s="177" t="s">
        <v>177</v>
      </c>
      <c r="D88" s="169" t="s">
        <v>111</v>
      </c>
      <c r="E88" s="170">
        <v>6</v>
      </c>
      <c r="F88" s="171"/>
      <c r="G88" s="172">
        <f>ROUND(E88*F88,2)</f>
        <v>0</v>
      </c>
      <c r="H88" s="171"/>
      <c r="I88" s="172">
        <f>ROUND(E88*H88,2)</f>
        <v>0</v>
      </c>
      <c r="J88" s="171"/>
      <c r="K88" s="172">
        <f>ROUND(E88*J88,2)</f>
        <v>0</v>
      </c>
      <c r="L88" s="172">
        <v>21</v>
      </c>
      <c r="M88" s="172">
        <f>G88*(1+L88/100)</f>
        <v>0</v>
      </c>
      <c r="N88" s="172">
        <v>5.0000000000000002E-5</v>
      </c>
      <c r="O88" s="172">
        <f>ROUND(E88*N88,2)</f>
        <v>0</v>
      </c>
      <c r="P88" s="172">
        <v>0</v>
      </c>
      <c r="Q88" s="172">
        <f>ROUND(E88*P88,2)</f>
        <v>0</v>
      </c>
      <c r="R88" s="172" t="s">
        <v>178</v>
      </c>
      <c r="S88" s="172" t="s">
        <v>113</v>
      </c>
      <c r="T88" s="173" t="s">
        <v>113</v>
      </c>
      <c r="U88" s="157">
        <v>0</v>
      </c>
      <c r="V88" s="157">
        <f>ROUND(E88*U88,2)</f>
        <v>0</v>
      </c>
      <c r="W88" s="157"/>
      <c r="X88" s="157" t="s">
        <v>179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180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233" t="s">
        <v>181</v>
      </c>
      <c r="D89" s="234"/>
      <c r="E89" s="234"/>
      <c r="F89" s="234"/>
      <c r="G89" s="234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117</v>
      </c>
      <c r="AH89" s="148"/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74" t="str">
        <f>C89</f>
        <v>a stromů o průměru kmene do 100 mm, s odstraněním kořenů, s odklizením křovin a stromů na vzdálenost do 50 m a jejich spálením.</v>
      </c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78" t="s">
        <v>182</v>
      </c>
      <c r="D90" s="158"/>
      <c r="E90" s="159">
        <v>6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119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178" t="s">
        <v>120</v>
      </c>
      <c r="D91" s="158"/>
      <c r="E91" s="159"/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119</v>
      </c>
      <c r="AH91" s="148">
        <v>0</v>
      </c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235"/>
      <c r="D92" s="236"/>
      <c r="E92" s="236"/>
      <c r="F92" s="236"/>
      <c r="G92" s="236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8"/>
      <c r="Z92" s="148"/>
      <c r="AA92" s="148"/>
      <c r="AB92" s="148"/>
      <c r="AC92" s="148"/>
      <c r="AD92" s="148"/>
      <c r="AE92" s="148"/>
      <c r="AF92" s="148"/>
      <c r="AG92" s="148" t="s">
        <v>121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ht="22.5" outlineLevel="1" x14ac:dyDescent="0.2">
      <c r="A93" s="167">
        <v>16</v>
      </c>
      <c r="B93" s="168" t="s">
        <v>183</v>
      </c>
      <c r="C93" s="177" t="s">
        <v>184</v>
      </c>
      <c r="D93" s="169" t="s">
        <v>151</v>
      </c>
      <c r="E93" s="170">
        <v>14.25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72">
        <v>0</v>
      </c>
      <c r="O93" s="172">
        <f>ROUND(E93*N93,2)</f>
        <v>0</v>
      </c>
      <c r="P93" s="172">
        <v>0</v>
      </c>
      <c r="Q93" s="172">
        <f>ROUND(E93*P93,2)</f>
        <v>0</v>
      </c>
      <c r="R93" s="172" t="s">
        <v>178</v>
      </c>
      <c r="S93" s="172" t="s">
        <v>113</v>
      </c>
      <c r="T93" s="173" t="s">
        <v>113</v>
      </c>
      <c r="U93" s="157">
        <v>0</v>
      </c>
      <c r="V93" s="157">
        <f>ROUND(E93*U93,2)</f>
        <v>0</v>
      </c>
      <c r="W93" s="157"/>
      <c r="X93" s="157" t="s">
        <v>179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180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33" t="s">
        <v>185</v>
      </c>
      <c r="D94" s="234"/>
      <c r="E94" s="234"/>
      <c r="F94" s="234"/>
      <c r="G94" s="234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117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74" t="str">
        <f>C94</f>
        <v>popř. lesní půdy s naložením, vodorovným přemístěním a složením na hromady nebo se zpětným přemístěním a rozprostřením.</v>
      </c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78" t="s">
        <v>186</v>
      </c>
      <c r="D95" s="158"/>
      <c r="E95" s="159">
        <v>14.25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119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78" t="s">
        <v>155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119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235"/>
      <c r="D97" s="236"/>
      <c r="E97" s="236"/>
      <c r="F97" s="236"/>
      <c r="G97" s="236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121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x14ac:dyDescent="0.2">
      <c r="A98" s="161" t="s">
        <v>107</v>
      </c>
      <c r="B98" s="162" t="s">
        <v>59</v>
      </c>
      <c r="C98" s="176" t="s">
        <v>60</v>
      </c>
      <c r="D98" s="163"/>
      <c r="E98" s="164"/>
      <c r="F98" s="165"/>
      <c r="G98" s="165">
        <f>SUMIF(AG99:AG133,"&lt;&gt;NOR",G99:G133)</f>
        <v>0</v>
      </c>
      <c r="H98" s="165"/>
      <c r="I98" s="165">
        <f>SUM(I99:I133)</f>
        <v>0</v>
      </c>
      <c r="J98" s="165"/>
      <c r="K98" s="165">
        <f>SUM(K99:K133)</f>
        <v>0</v>
      </c>
      <c r="L98" s="165"/>
      <c r="M98" s="165">
        <f>SUM(M99:M133)</f>
        <v>0</v>
      </c>
      <c r="N98" s="165"/>
      <c r="O98" s="165">
        <f>SUM(O99:O133)</f>
        <v>20.37</v>
      </c>
      <c r="P98" s="165"/>
      <c r="Q98" s="165">
        <f>SUM(Q99:Q133)</f>
        <v>0</v>
      </c>
      <c r="R98" s="165"/>
      <c r="S98" s="165"/>
      <c r="T98" s="166"/>
      <c r="U98" s="160"/>
      <c r="V98" s="160">
        <f>SUM(V99:V133)</f>
        <v>0</v>
      </c>
      <c r="W98" s="160"/>
      <c r="X98" s="160"/>
      <c r="AG98" t="s">
        <v>108</v>
      </c>
    </row>
    <row r="99" spans="1:60" outlineLevel="1" x14ac:dyDescent="0.2">
      <c r="A99" s="167">
        <v>17</v>
      </c>
      <c r="B99" s="168" t="s">
        <v>149</v>
      </c>
      <c r="C99" s="177" t="s">
        <v>150</v>
      </c>
      <c r="D99" s="169" t="s">
        <v>151</v>
      </c>
      <c r="E99" s="170">
        <v>9.24</v>
      </c>
      <c r="F99" s="171"/>
      <c r="G99" s="172">
        <f>ROUND(E99*F99,2)</f>
        <v>0</v>
      </c>
      <c r="H99" s="171"/>
      <c r="I99" s="172">
        <f>ROUND(E99*H99,2)</f>
        <v>0</v>
      </c>
      <c r="J99" s="171"/>
      <c r="K99" s="172">
        <f>ROUND(E99*J99,2)</f>
        <v>0</v>
      </c>
      <c r="L99" s="172">
        <v>21</v>
      </c>
      <c r="M99" s="172">
        <f>G99*(1+L99/100)</f>
        <v>0</v>
      </c>
      <c r="N99" s="172">
        <v>0</v>
      </c>
      <c r="O99" s="172">
        <f>ROUND(E99*N99,2)</f>
        <v>0</v>
      </c>
      <c r="P99" s="172">
        <v>0</v>
      </c>
      <c r="Q99" s="172">
        <f>ROUND(E99*P99,2)</f>
        <v>0</v>
      </c>
      <c r="R99" s="172" t="s">
        <v>152</v>
      </c>
      <c r="S99" s="172" t="s">
        <v>113</v>
      </c>
      <c r="T99" s="173" t="s">
        <v>113</v>
      </c>
      <c r="U99" s="157">
        <v>0</v>
      </c>
      <c r="V99" s="157">
        <f>ROUND(E99*U99,2)</f>
        <v>0</v>
      </c>
      <c r="W99" s="157"/>
      <c r="X99" s="157" t="s">
        <v>114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115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233" t="s">
        <v>153</v>
      </c>
      <c r="D100" s="234"/>
      <c r="E100" s="234"/>
      <c r="F100" s="234"/>
      <c r="G100" s="234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117</v>
      </c>
      <c r="AH100" s="148"/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74" t="str">
        <f>C100</f>
        <v>s přemístěním výkopku v příčných profilech na vzdálenost do 15 m nebo s naložením na dopravní prostředek.</v>
      </c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78" t="s">
        <v>187</v>
      </c>
      <c r="D101" s="158"/>
      <c r="E101" s="159">
        <v>9.24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119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78" t="s">
        <v>188</v>
      </c>
      <c r="D102" s="158"/>
      <c r="E102" s="159"/>
      <c r="F102" s="157"/>
      <c r="G102" s="157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119</v>
      </c>
      <c r="AH102" s="148">
        <v>0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55"/>
      <c r="B103" s="156"/>
      <c r="C103" s="178" t="s">
        <v>189</v>
      </c>
      <c r="D103" s="158"/>
      <c r="E103" s="159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8"/>
      <c r="Z103" s="148"/>
      <c r="AA103" s="148"/>
      <c r="AB103" s="148"/>
      <c r="AC103" s="148"/>
      <c r="AD103" s="148"/>
      <c r="AE103" s="148"/>
      <c r="AF103" s="148"/>
      <c r="AG103" s="148" t="s">
        <v>119</v>
      </c>
      <c r="AH103" s="148">
        <v>0</v>
      </c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235"/>
      <c r="D104" s="236"/>
      <c r="E104" s="236"/>
      <c r="F104" s="236"/>
      <c r="G104" s="236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121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67">
        <v>18</v>
      </c>
      <c r="B105" s="168" t="s">
        <v>156</v>
      </c>
      <c r="C105" s="177" t="s">
        <v>157</v>
      </c>
      <c r="D105" s="169" t="s">
        <v>151</v>
      </c>
      <c r="E105" s="170">
        <v>9.24</v>
      </c>
      <c r="F105" s="171"/>
      <c r="G105" s="172">
        <f>ROUND(E105*F105,2)</f>
        <v>0</v>
      </c>
      <c r="H105" s="171"/>
      <c r="I105" s="172">
        <f>ROUND(E105*H105,2)</f>
        <v>0</v>
      </c>
      <c r="J105" s="171"/>
      <c r="K105" s="172">
        <f>ROUND(E105*J105,2)</f>
        <v>0</v>
      </c>
      <c r="L105" s="172">
        <v>21</v>
      </c>
      <c r="M105" s="172">
        <f>G105*(1+L105/100)</f>
        <v>0</v>
      </c>
      <c r="N105" s="172">
        <v>0</v>
      </c>
      <c r="O105" s="172">
        <f>ROUND(E105*N105,2)</f>
        <v>0</v>
      </c>
      <c r="P105" s="172">
        <v>0</v>
      </c>
      <c r="Q105" s="172">
        <f>ROUND(E105*P105,2)</f>
        <v>0</v>
      </c>
      <c r="R105" s="172" t="s">
        <v>152</v>
      </c>
      <c r="S105" s="172" t="s">
        <v>113</v>
      </c>
      <c r="T105" s="173" t="s">
        <v>113</v>
      </c>
      <c r="U105" s="157">
        <v>0</v>
      </c>
      <c r="V105" s="157">
        <f>ROUND(E105*U105,2)</f>
        <v>0</v>
      </c>
      <c r="W105" s="157"/>
      <c r="X105" s="157" t="s">
        <v>114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115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233" t="s">
        <v>153</v>
      </c>
      <c r="D106" s="234"/>
      <c r="E106" s="234"/>
      <c r="F106" s="234"/>
      <c r="G106" s="234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117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74" t="str">
        <f>C106</f>
        <v>s přemístěním výkopku v příčných profilech na vzdálenost do 15 m nebo s naložením na dopravní prostředek.</v>
      </c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78" t="s">
        <v>187</v>
      </c>
      <c r="D107" s="158"/>
      <c r="E107" s="159">
        <v>9.24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119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178" t="s">
        <v>190</v>
      </c>
      <c r="D108" s="158"/>
      <c r="E108" s="159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119</v>
      </c>
      <c r="AH108" s="148">
        <v>0</v>
      </c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55"/>
      <c r="B109" s="156"/>
      <c r="C109" s="235"/>
      <c r="D109" s="236"/>
      <c r="E109" s="236"/>
      <c r="F109" s="236"/>
      <c r="G109" s="236"/>
      <c r="H109" s="157"/>
      <c r="I109" s="157"/>
      <c r="J109" s="157"/>
      <c r="K109" s="157"/>
      <c r="L109" s="157"/>
      <c r="M109" s="157"/>
      <c r="N109" s="157"/>
      <c r="O109" s="157"/>
      <c r="P109" s="157"/>
      <c r="Q109" s="157"/>
      <c r="R109" s="157"/>
      <c r="S109" s="157"/>
      <c r="T109" s="157"/>
      <c r="U109" s="157"/>
      <c r="V109" s="157"/>
      <c r="W109" s="157"/>
      <c r="X109" s="157"/>
      <c r="Y109" s="148"/>
      <c r="Z109" s="148"/>
      <c r="AA109" s="148"/>
      <c r="AB109" s="148"/>
      <c r="AC109" s="148"/>
      <c r="AD109" s="148"/>
      <c r="AE109" s="148"/>
      <c r="AF109" s="148"/>
      <c r="AG109" s="148" t="s">
        <v>121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ht="22.5" outlineLevel="1" x14ac:dyDescent="0.2">
      <c r="A110" s="167">
        <v>19</v>
      </c>
      <c r="B110" s="168" t="s">
        <v>159</v>
      </c>
      <c r="C110" s="177" t="s">
        <v>160</v>
      </c>
      <c r="D110" s="169" t="s">
        <v>151</v>
      </c>
      <c r="E110" s="170">
        <v>9.24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21</v>
      </c>
      <c r="M110" s="172">
        <f>G110*(1+L110/100)</f>
        <v>0</v>
      </c>
      <c r="N110" s="172">
        <v>0</v>
      </c>
      <c r="O110" s="172">
        <f>ROUND(E110*N110,2)</f>
        <v>0</v>
      </c>
      <c r="P110" s="172">
        <v>0</v>
      </c>
      <c r="Q110" s="172">
        <f>ROUND(E110*P110,2)</f>
        <v>0</v>
      </c>
      <c r="R110" s="172" t="s">
        <v>152</v>
      </c>
      <c r="S110" s="172" t="s">
        <v>113</v>
      </c>
      <c r="T110" s="173" t="s">
        <v>113</v>
      </c>
      <c r="U110" s="157">
        <v>0</v>
      </c>
      <c r="V110" s="157">
        <f>ROUND(E110*U110,2)</f>
        <v>0</v>
      </c>
      <c r="W110" s="157"/>
      <c r="X110" s="157" t="s">
        <v>114</v>
      </c>
      <c r="Y110" s="148"/>
      <c r="Z110" s="148"/>
      <c r="AA110" s="148"/>
      <c r="AB110" s="148"/>
      <c r="AC110" s="148"/>
      <c r="AD110" s="148"/>
      <c r="AE110" s="148"/>
      <c r="AF110" s="148"/>
      <c r="AG110" s="148" t="s">
        <v>115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233" t="s">
        <v>161</v>
      </c>
      <c r="D111" s="234"/>
      <c r="E111" s="234"/>
      <c r="F111" s="234"/>
      <c r="G111" s="234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117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78" t="s">
        <v>187</v>
      </c>
      <c r="D112" s="158"/>
      <c r="E112" s="159">
        <v>9.24</v>
      </c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119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78" t="s">
        <v>190</v>
      </c>
      <c r="D113" s="158"/>
      <c r="E113" s="159"/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119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235"/>
      <c r="D114" s="236"/>
      <c r="E114" s="236"/>
      <c r="F114" s="236"/>
      <c r="G114" s="236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121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67">
        <v>20</v>
      </c>
      <c r="B115" s="168" t="s">
        <v>163</v>
      </c>
      <c r="C115" s="177" t="s">
        <v>164</v>
      </c>
      <c r="D115" s="169" t="s">
        <v>151</v>
      </c>
      <c r="E115" s="170">
        <v>9.24</v>
      </c>
      <c r="F115" s="171"/>
      <c r="G115" s="172">
        <f>ROUND(E115*F115,2)</f>
        <v>0</v>
      </c>
      <c r="H115" s="171"/>
      <c r="I115" s="172">
        <f>ROUND(E115*H115,2)</f>
        <v>0</v>
      </c>
      <c r="J115" s="171"/>
      <c r="K115" s="172">
        <f>ROUND(E115*J115,2)</f>
        <v>0</v>
      </c>
      <c r="L115" s="172">
        <v>21</v>
      </c>
      <c r="M115" s="172">
        <f>G115*(1+L115/100)</f>
        <v>0</v>
      </c>
      <c r="N115" s="172">
        <v>0</v>
      </c>
      <c r="O115" s="172">
        <f>ROUND(E115*N115,2)</f>
        <v>0</v>
      </c>
      <c r="P115" s="172">
        <v>0</v>
      </c>
      <c r="Q115" s="172">
        <f>ROUND(E115*P115,2)</f>
        <v>0</v>
      </c>
      <c r="R115" s="172" t="s">
        <v>165</v>
      </c>
      <c r="S115" s="172" t="s">
        <v>113</v>
      </c>
      <c r="T115" s="173" t="s">
        <v>113</v>
      </c>
      <c r="U115" s="157">
        <v>0</v>
      </c>
      <c r="V115" s="157">
        <f>ROUND(E115*U115,2)</f>
        <v>0</v>
      </c>
      <c r="W115" s="157"/>
      <c r="X115" s="157" t="s">
        <v>114</v>
      </c>
      <c r="Y115" s="148"/>
      <c r="Z115" s="148"/>
      <c r="AA115" s="148"/>
      <c r="AB115" s="148"/>
      <c r="AC115" s="148"/>
      <c r="AD115" s="148"/>
      <c r="AE115" s="148"/>
      <c r="AF115" s="148"/>
      <c r="AG115" s="148" t="s">
        <v>115</v>
      </c>
      <c r="AH115" s="148"/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78" t="s">
        <v>187</v>
      </c>
      <c r="D116" s="158"/>
      <c r="E116" s="159">
        <v>9.24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119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78" t="s">
        <v>190</v>
      </c>
      <c r="D117" s="158"/>
      <c r="E117" s="159"/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119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235"/>
      <c r="D118" s="236"/>
      <c r="E118" s="236"/>
      <c r="F118" s="236"/>
      <c r="G118" s="236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121</v>
      </c>
      <c r="AH118" s="148"/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ht="22.5" outlineLevel="1" x14ac:dyDescent="0.2">
      <c r="A119" s="167">
        <v>21</v>
      </c>
      <c r="B119" s="168" t="s">
        <v>166</v>
      </c>
      <c r="C119" s="177" t="s">
        <v>167</v>
      </c>
      <c r="D119" s="169" t="s">
        <v>151</v>
      </c>
      <c r="E119" s="170">
        <v>9.24</v>
      </c>
      <c r="F119" s="171"/>
      <c r="G119" s="172">
        <f>ROUND(E119*F119,2)</f>
        <v>0</v>
      </c>
      <c r="H119" s="171"/>
      <c r="I119" s="172">
        <f>ROUND(E119*H119,2)</f>
        <v>0</v>
      </c>
      <c r="J119" s="171"/>
      <c r="K119" s="172">
        <f>ROUND(E119*J119,2)</f>
        <v>0</v>
      </c>
      <c r="L119" s="172">
        <v>21</v>
      </c>
      <c r="M119" s="172">
        <f>G119*(1+L119/100)</f>
        <v>0</v>
      </c>
      <c r="N119" s="172">
        <v>0</v>
      </c>
      <c r="O119" s="172">
        <f>ROUND(E119*N119,2)</f>
        <v>0</v>
      </c>
      <c r="P119" s="172">
        <v>0</v>
      </c>
      <c r="Q119" s="172">
        <f>ROUND(E119*P119,2)</f>
        <v>0</v>
      </c>
      <c r="R119" s="172" t="s">
        <v>152</v>
      </c>
      <c r="S119" s="172" t="s">
        <v>113</v>
      </c>
      <c r="T119" s="173" t="s">
        <v>113</v>
      </c>
      <c r="U119" s="157">
        <v>0</v>
      </c>
      <c r="V119" s="157">
        <f>ROUND(E119*U119,2)</f>
        <v>0</v>
      </c>
      <c r="W119" s="157"/>
      <c r="X119" s="157" t="s">
        <v>114</v>
      </c>
      <c r="Y119" s="148"/>
      <c r="Z119" s="148"/>
      <c r="AA119" s="148"/>
      <c r="AB119" s="148"/>
      <c r="AC119" s="148"/>
      <c r="AD119" s="148"/>
      <c r="AE119" s="148"/>
      <c r="AF119" s="148"/>
      <c r="AG119" s="148" t="s">
        <v>115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55"/>
      <c r="B120" s="156"/>
      <c r="C120" s="178" t="s">
        <v>187</v>
      </c>
      <c r="D120" s="158"/>
      <c r="E120" s="159">
        <v>9.24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8"/>
      <c r="Z120" s="148"/>
      <c r="AA120" s="148"/>
      <c r="AB120" s="148"/>
      <c r="AC120" s="148"/>
      <c r="AD120" s="148"/>
      <c r="AE120" s="148"/>
      <c r="AF120" s="148"/>
      <c r="AG120" s="148" t="s">
        <v>119</v>
      </c>
      <c r="AH120" s="148">
        <v>0</v>
      </c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78" t="s">
        <v>190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119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235"/>
      <c r="D122" s="236"/>
      <c r="E122" s="236"/>
      <c r="F122" s="236"/>
      <c r="G122" s="236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121</v>
      </c>
      <c r="AH122" s="148"/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67">
        <v>22</v>
      </c>
      <c r="B123" s="168" t="s">
        <v>168</v>
      </c>
      <c r="C123" s="177" t="s">
        <v>169</v>
      </c>
      <c r="D123" s="169" t="s">
        <v>111</v>
      </c>
      <c r="E123" s="170">
        <v>92.4</v>
      </c>
      <c r="F123" s="171"/>
      <c r="G123" s="172">
        <f>ROUND(E123*F123,2)</f>
        <v>0</v>
      </c>
      <c r="H123" s="171"/>
      <c r="I123" s="172">
        <f>ROUND(E123*H123,2)</f>
        <v>0</v>
      </c>
      <c r="J123" s="171"/>
      <c r="K123" s="172">
        <f>ROUND(E123*J123,2)</f>
        <v>0</v>
      </c>
      <c r="L123" s="172">
        <v>21</v>
      </c>
      <c r="M123" s="172">
        <f>G123*(1+L123/100)</f>
        <v>0</v>
      </c>
      <c r="N123" s="172">
        <v>0</v>
      </c>
      <c r="O123" s="172">
        <f>ROUND(E123*N123,2)</f>
        <v>0</v>
      </c>
      <c r="P123" s="172">
        <v>0</v>
      </c>
      <c r="Q123" s="172">
        <f>ROUND(E123*P123,2)</f>
        <v>0</v>
      </c>
      <c r="R123" s="172" t="s">
        <v>152</v>
      </c>
      <c r="S123" s="172" t="s">
        <v>113</v>
      </c>
      <c r="T123" s="173" t="s">
        <v>113</v>
      </c>
      <c r="U123" s="157">
        <v>0</v>
      </c>
      <c r="V123" s="157">
        <f>ROUND(E123*U123,2)</f>
        <v>0</v>
      </c>
      <c r="W123" s="157"/>
      <c r="X123" s="157" t="s">
        <v>114</v>
      </c>
      <c r="Y123" s="148"/>
      <c r="Z123" s="148"/>
      <c r="AA123" s="148"/>
      <c r="AB123" s="148"/>
      <c r="AC123" s="148"/>
      <c r="AD123" s="148"/>
      <c r="AE123" s="148"/>
      <c r="AF123" s="148"/>
      <c r="AG123" s="148" t="s">
        <v>115</v>
      </c>
      <c r="AH123" s="148"/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233" t="s">
        <v>170</v>
      </c>
      <c r="D124" s="234"/>
      <c r="E124" s="234"/>
      <c r="F124" s="234"/>
      <c r="G124" s="234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117</v>
      </c>
      <c r="AH124" s="148"/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78" t="s">
        <v>191</v>
      </c>
      <c r="D125" s="158"/>
      <c r="E125" s="159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119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78" t="s">
        <v>192</v>
      </c>
      <c r="D126" s="158"/>
      <c r="E126" s="159">
        <v>92.4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119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78" t="s">
        <v>190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119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235"/>
      <c r="D128" s="236"/>
      <c r="E128" s="236"/>
      <c r="F128" s="236"/>
      <c r="G128" s="236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121</v>
      </c>
      <c r="AH128" s="148"/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ht="22.5" outlineLevel="1" x14ac:dyDescent="0.2">
      <c r="A129" s="167">
        <v>23</v>
      </c>
      <c r="B129" s="168" t="s">
        <v>193</v>
      </c>
      <c r="C129" s="177" t="s">
        <v>194</v>
      </c>
      <c r="D129" s="169" t="s">
        <v>111</v>
      </c>
      <c r="E129" s="170">
        <v>92.4</v>
      </c>
      <c r="F129" s="171"/>
      <c r="G129" s="172">
        <f>ROUND(E129*F129,2)</f>
        <v>0</v>
      </c>
      <c r="H129" s="171"/>
      <c r="I129" s="172">
        <f>ROUND(E129*H129,2)</f>
        <v>0</v>
      </c>
      <c r="J129" s="171"/>
      <c r="K129" s="172">
        <f>ROUND(E129*J129,2)</f>
        <v>0</v>
      </c>
      <c r="L129" s="172">
        <v>21</v>
      </c>
      <c r="M129" s="172">
        <f>G129*(1+L129/100)</f>
        <v>0</v>
      </c>
      <c r="N129" s="172">
        <v>0.2205</v>
      </c>
      <c r="O129" s="172">
        <f>ROUND(E129*N129,2)</f>
        <v>20.37</v>
      </c>
      <c r="P129" s="172">
        <v>0</v>
      </c>
      <c r="Q129" s="172">
        <f>ROUND(E129*P129,2)</f>
        <v>0</v>
      </c>
      <c r="R129" s="172" t="s">
        <v>112</v>
      </c>
      <c r="S129" s="172" t="s">
        <v>113</v>
      </c>
      <c r="T129" s="173" t="s">
        <v>113</v>
      </c>
      <c r="U129" s="157">
        <v>0</v>
      </c>
      <c r="V129" s="157">
        <f>ROUND(E129*U129,2)</f>
        <v>0</v>
      </c>
      <c r="W129" s="157"/>
      <c r="X129" s="157" t="s">
        <v>114</v>
      </c>
      <c r="Y129" s="148"/>
      <c r="Z129" s="148"/>
      <c r="AA129" s="148"/>
      <c r="AB129" s="148"/>
      <c r="AC129" s="148"/>
      <c r="AD129" s="148"/>
      <c r="AE129" s="148"/>
      <c r="AF129" s="148"/>
      <c r="AG129" s="148" t="s">
        <v>115</v>
      </c>
      <c r="AH129" s="148"/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78" t="s">
        <v>192</v>
      </c>
      <c r="D130" s="158"/>
      <c r="E130" s="159">
        <v>92.4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119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78" t="s">
        <v>188</v>
      </c>
      <c r="D131" s="158"/>
      <c r="E131" s="159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119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78" t="s">
        <v>189</v>
      </c>
      <c r="D132" s="158"/>
      <c r="E132" s="159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119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235"/>
      <c r="D133" s="236"/>
      <c r="E133" s="236"/>
      <c r="F133" s="236"/>
      <c r="G133" s="236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121</v>
      </c>
      <c r="AH133" s="148"/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x14ac:dyDescent="0.2">
      <c r="A134" s="161" t="s">
        <v>107</v>
      </c>
      <c r="B134" s="162" t="s">
        <v>61</v>
      </c>
      <c r="C134" s="176" t="s">
        <v>62</v>
      </c>
      <c r="D134" s="163"/>
      <c r="E134" s="164"/>
      <c r="F134" s="165"/>
      <c r="G134" s="165">
        <f>SUMIF(AG135:AG216,"&lt;&gt;NOR",G135:G216)</f>
        <v>0</v>
      </c>
      <c r="H134" s="165"/>
      <c r="I134" s="165">
        <f>SUM(I135:I216)</f>
        <v>0</v>
      </c>
      <c r="J134" s="165"/>
      <c r="K134" s="165">
        <f>SUM(K135:K216)</f>
        <v>0</v>
      </c>
      <c r="L134" s="165"/>
      <c r="M134" s="165">
        <f>SUM(M135:M216)</f>
        <v>0</v>
      </c>
      <c r="N134" s="165"/>
      <c r="O134" s="165">
        <f>SUM(O135:O216)</f>
        <v>113.48000000000002</v>
      </c>
      <c r="P134" s="165"/>
      <c r="Q134" s="165">
        <f>SUM(Q135:Q216)</f>
        <v>0</v>
      </c>
      <c r="R134" s="165"/>
      <c r="S134" s="165"/>
      <c r="T134" s="166"/>
      <c r="U134" s="160"/>
      <c r="V134" s="160">
        <f>SUM(V135:V216)</f>
        <v>0</v>
      </c>
      <c r="W134" s="160"/>
      <c r="X134" s="160"/>
      <c r="AG134" t="s">
        <v>108</v>
      </c>
    </row>
    <row r="135" spans="1:60" ht="22.5" outlineLevel="1" x14ac:dyDescent="0.2">
      <c r="A135" s="167">
        <v>24</v>
      </c>
      <c r="B135" s="168" t="s">
        <v>193</v>
      </c>
      <c r="C135" s="177" t="s">
        <v>194</v>
      </c>
      <c r="D135" s="169" t="s">
        <v>111</v>
      </c>
      <c r="E135" s="170">
        <v>94.54</v>
      </c>
      <c r="F135" s="171"/>
      <c r="G135" s="172">
        <f>ROUND(E135*F135,2)</f>
        <v>0</v>
      </c>
      <c r="H135" s="171"/>
      <c r="I135" s="172">
        <f>ROUND(E135*H135,2)</f>
        <v>0</v>
      </c>
      <c r="J135" s="171"/>
      <c r="K135" s="172">
        <f>ROUND(E135*J135,2)</f>
        <v>0</v>
      </c>
      <c r="L135" s="172">
        <v>21</v>
      </c>
      <c r="M135" s="172">
        <f>G135*(1+L135/100)</f>
        <v>0</v>
      </c>
      <c r="N135" s="172">
        <v>0.2205</v>
      </c>
      <c r="O135" s="172">
        <f>ROUND(E135*N135,2)</f>
        <v>20.85</v>
      </c>
      <c r="P135" s="172">
        <v>0</v>
      </c>
      <c r="Q135" s="172">
        <f>ROUND(E135*P135,2)</f>
        <v>0</v>
      </c>
      <c r="R135" s="172" t="s">
        <v>112</v>
      </c>
      <c r="S135" s="172" t="s">
        <v>113</v>
      </c>
      <c r="T135" s="173" t="s">
        <v>113</v>
      </c>
      <c r="U135" s="157">
        <v>0</v>
      </c>
      <c r="V135" s="157">
        <f>ROUND(E135*U135,2)</f>
        <v>0</v>
      </c>
      <c r="W135" s="157"/>
      <c r="X135" s="157" t="s">
        <v>114</v>
      </c>
      <c r="Y135" s="148"/>
      <c r="Z135" s="148"/>
      <c r="AA135" s="148"/>
      <c r="AB135" s="148"/>
      <c r="AC135" s="148"/>
      <c r="AD135" s="148"/>
      <c r="AE135" s="148"/>
      <c r="AF135" s="148"/>
      <c r="AG135" s="148" t="s">
        <v>115</v>
      </c>
      <c r="AH135" s="148"/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ht="22.5" outlineLevel="1" x14ac:dyDescent="0.2">
      <c r="A136" s="155"/>
      <c r="B136" s="156"/>
      <c r="C136" s="178" t="s">
        <v>195</v>
      </c>
      <c r="D136" s="158"/>
      <c r="E136" s="159">
        <v>18.54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119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ht="22.5" outlineLevel="1" x14ac:dyDescent="0.2">
      <c r="A137" s="155"/>
      <c r="B137" s="156"/>
      <c r="C137" s="178" t="s">
        <v>196</v>
      </c>
      <c r="D137" s="158"/>
      <c r="E137" s="159">
        <v>47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119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78" t="s">
        <v>197</v>
      </c>
      <c r="D138" s="158"/>
      <c r="E138" s="159">
        <v>15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119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78" t="s">
        <v>198</v>
      </c>
      <c r="D139" s="158"/>
      <c r="E139" s="159">
        <v>14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119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78" t="s">
        <v>155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119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235"/>
      <c r="D141" s="236"/>
      <c r="E141" s="236"/>
      <c r="F141" s="236"/>
      <c r="G141" s="236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121</v>
      </c>
      <c r="AH141" s="148"/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ht="22.5" outlineLevel="1" x14ac:dyDescent="0.2">
      <c r="A142" s="167">
        <v>25</v>
      </c>
      <c r="B142" s="168" t="s">
        <v>199</v>
      </c>
      <c r="C142" s="177" t="s">
        <v>200</v>
      </c>
      <c r="D142" s="169" t="s">
        <v>111</v>
      </c>
      <c r="E142" s="170">
        <v>78.28</v>
      </c>
      <c r="F142" s="171"/>
      <c r="G142" s="172">
        <f>ROUND(E142*F142,2)</f>
        <v>0</v>
      </c>
      <c r="H142" s="171"/>
      <c r="I142" s="172">
        <f>ROUND(E142*H142,2)</f>
        <v>0</v>
      </c>
      <c r="J142" s="171"/>
      <c r="K142" s="172">
        <f>ROUND(E142*J142,2)</f>
        <v>0</v>
      </c>
      <c r="L142" s="172">
        <v>21</v>
      </c>
      <c r="M142" s="172">
        <f>G142*(1+L142/100)</f>
        <v>0</v>
      </c>
      <c r="N142" s="172">
        <v>0.33074999999999999</v>
      </c>
      <c r="O142" s="172">
        <f>ROUND(E142*N142,2)</f>
        <v>25.89</v>
      </c>
      <c r="P142" s="172">
        <v>0</v>
      </c>
      <c r="Q142" s="172">
        <f>ROUND(E142*P142,2)</f>
        <v>0</v>
      </c>
      <c r="R142" s="172" t="s">
        <v>112</v>
      </c>
      <c r="S142" s="172" t="s">
        <v>113</v>
      </c>
      <c r="T142" s="173" t="s">
        <v>113</v>
      </c>
      <c r="U142" s="157">
        <v>0</v>
      </c>
      <c r="V142" s="157">
        <f>ROUND(E142*U142,2)</f>
        <v>0</v>
      </c>
      <c r="W142" s="157"/>
      <c r="X142" s="157" t="s">
        <v>114</v>
      </c>
      <c r="Y142" s="148"/>
      <c r="Z142" s="148"/>
      <c r="AA142" s="148"/>
      <c r="AB142" s="148"/>
      <c r="AC142" s="148"/>
      <c r="AD142" s="148"/>
      <c r="AE142" s="148"/>
      <c r="AF142" s="148"/>
      <c r="AG142" s="148" t="s">
        <v>115</v>
      </c>
      <c r="AH142" s="148"/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ht="22.5" outlineLevel="1" x14ac:dyDescent="0.2">
      <c r="A143" s="155"/>
      <c r="B143" s="156"/>
      <c r="C143" s="178" t="s">
        <v>201</v>
      </c>
      <c r="D143" s="158"/>
      <c r="E143" s="159">
        <v>48.41</v>
      </c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119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78" t="s">
        <v>202</v>
      </c>
      <c r="D144" s="158"/>
      <c r="E144" s="159">
        <v>15.45</v>
      </c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119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78" t="s">
        <v>203</v>
      </c>
      <c r="D145" s="158"/>
      <c r="E145" s="159">
        <v>14.42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119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78" t="s">
        <v>155</v>
      </c>
      <c r="D146" s="158"/>
      <c r="E146" s="159"/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119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235"/>
      <c r="D147" s="236"/>
      <c r="E147" s="236"/>
      <c r="F147" s="236"/>
      <c r="G147" s="236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121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ht="22.5" outlineLevel="1" x14ac:dyDescent="0.2">
      <c r="A148" s="167">
        <v>26</v>
      </c>
      <c r="B148" s="168" t="s">
        <v>204</v>
      </c>
      <c r="C148" s="177" t="s">
        <v>205</v>
      </c>
      <c r="D148" s="169" t="s">
        <v>111</v>
      </c>
      <c r="E148" s="170">
        <v>2.06</v>
      </c>
      <c r="F148" s="171"/>
      <c r="G148" s="172">
        <f>ROUND(E148*F148,2)</f>
        <v>0</v>
      </c>
      <c r="H148" s="171"/>
      <c r="I148" s="172">
        <f>ROUND(E148*H148,2)</f>
        <v>0</v>
      </c>
      <c r="J148" s="171"/>
      <c r="K148" s="172">
        <f>ROUND(E148*J148,2)</f>
        <v>0</v>
      </c>
      <c r="L148" s="172">
        <v>21</v>
      </c>
      <c r="M148" s="172">
        <f>G148*(1+L148/100)</f>
        <v>0</v>
      </c>
      <c r="N148" s="172">
        <v>0.48509999999999998</v>
      </c>
      <c r="O148" s="172">
        <f>ROUND(E148*N148,2)</f>
        <v>1</v>
      </c>
      <c r="P148" s="172">
        <v>0</v>
      </c>
      <c r="Q148" s="172">
        <f>ROUND(E148*P148,2)</f>
        <v>0</v>
      </c>
      <c r="R148" s="172" t="s">
        <v>112</v>
      </c>
      <c r="S148" s="172" t="s">
        <v>113</v>
      </c>
      <c r="T148" s="173" t="s">
        <v>113</v>
      </c>
      <c r="U148" s="157">
        <v>0</v>
      </c>
      <c r="V148" s="157">
        <f>ROUND(E148*U148,2)</f>
        <v>0</v>
      </c>
      <c r="W148" s="157"/>
      <c r="X148" s="157" t="s">
        <v>114</v>
      </c>
      <c r="Y148" s="148"/>
      <c r="Z148" s="148"/>
      <c r="AA148" s="148"/>
      <c r="AB148" s="148"/>
      <c r="AC148" s="148"/>
      <c r="AD148" s="148"/>
      <c r="AE148" s="148"/>
      <c r="AF148" s="148"/>
      <c r="AG148" s="148" t="s">
        <v>115</v>
      </c>
      <c r="AH148" s="148"/>
      <c r="AI148" s="148"/>
      <c r="AJ148" s="148"/>
      <c r="AK148" s="148"/>
      <c r="AL148" s="148"/>
      <c r="AM148" s="148"/>
      <c r="AN148" s="148"/>
      <c r="AO148" s="148"/>
      <c r="AP148" s="148"/>
      <c r="AQ148" s="148"/>
      <c r="AR148" s="148"/>
      <c r="AS148" s="148"/>
      <c r="AT148" s="148"/>
      <c r="AU148" s="148"/>
      <c r="AV148" s="148"/>
      <c r="AW148" s="148"/>
      <c r="AX148" s="148"/>
      <c r="AY148" s="148"/>
      <c r="AZ148" s="148"/>
      <c r="BA148" s="148"/>
      <c r="BB148" s="148"/>
      <c r="BC148" s="148"/>
      <c r="BD148" s="148"/>
      <c r="BE148" s="148"/>
      <c r="BF148" s="148"/>
      <c r="BG148" s="148"/>
      <c r="BH148" s="148"/>
    </row>
    <row r="149" spans="1:60" outlineLevel="1" x14ac:dyDescent="0.2">
      <c r="A149" s="155"/>
      <c r="B149" s="156"/>
      <c r="C149" s="178" t="s">
        <v>206</v>
      </c>
      <c r="D149" s="158"/>
      <c r="E149" s="159">
        <v>2.06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8"/>
      <c r="Z149" s="148"/>
      <c r="AA149" s="148"/>
      <c r="AB149" s="148"/>
      <c r="AC149" s="148"/>
      <c r="AD149" s="148"/>
      <c r="AE149" s="148"/>
      <c r="AF149" s="148"/>
      <c r="AG149" s="148" t="s">
        <v>119</v>
      </c>
      <c r="AH149" s="148">
        <v>0</v>
      </c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outlineLevel="1" x14ac:dyDescent="0.2">
      <c r="A150" s="155"/>
      <c r="B150" s="156"/>
      <c r="C150" s="178" t="s">
        <v>155</v>
      </c>
      <c r="D150" s="158"/>
      <c r="E150" s="159"/>
      <c r="F150" s="157"/>
      <c r="G150" s="157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119</v>
      </c>
      <c r="AH150" s="148">
        <v>0</v>
      </c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48"/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235"/>
      <c r="D151" s="236"/>
      <c r="E151" s="236"/>
      <c r="F151" s="236"/>
      <c r="G151" s="236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121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ht="22.5" outlineLevel="1" x14ac:dyDescent="0.2">
      <c r="A152" s="167">
        <v>27</v>
      </c>
      <c r="B152" s="168" t="s">
        <v>207</v>
      </c>
      <c r="C152" s="177" t="s">
        <v>208</v>
      </c>
      <c r="D152" s="169" t="s">
        <v>111</v>
      </c>
      <c r="E152" s="170">
        <v>2</v>
      </c>
      <c r="F152" s="171"/>
      <c r="G152" s="172">
        <f>ROUND(E152*F152,2)</f>
        <v>0</v>
      </c>
      <c r="H152" s="171"/>
      <c r="I152" s="172">
        <f>ROUND(E152*H152,2)</f>
        <v>0</v>
      </c>
      <c r="J152" s="171"/>
      <c r="K152" s="172">
        <f>ROUND(E152*J152,2)</f>
        <v>0</v>
      </c>
      <c r="L152" s="172">
        <v>21</v>
      </c>
      <c r="M152" s="172">
        <f>G152*(1+L152/100)</f>
        <v>0</v>
      </c>
      <c r="N152" s="172">
        <v>0.18462999999999999</v>
      </c>
      <c r="O152" s="172">
        <f>ROUND(E152*N152,2)</f>
        <v>0.37</v>
      </c>
      <c r="P152" s="172">
        <v>0</v>
      </c>
      <c r="Q152" s="172">
        <f>ROUND(E152*P152,2)</f>
        <v>0</v>
      </c>
      <c r="R152" s="172" t="s">
        <v>112</v>
      </c>
      <c r="S152" s="172" t="s">
        <v>113</v>
      </c>
      <c r="T152" s="173" t="s">
        <v>113</v>
      </c>
      <c r="U152" s="157">
        <v>0</v>
      </c>
      <c r="V152" s="157">
        <f>ROUND(E152*U152,2)</f>
        <v>0</v>
      </c>
      <c r="W152" s="157"/>
      <c r="X152" s="157" t="s">
        <v>114</v>
      </c>
      <c r="Y152" s="148"/>
      <c r="Z152" s="148"/>
      <c r="AA152" s="148"/>
      <c r="AB152" s="148"/>
      <c r="AC152" s="148"/>
      <c r="AD152" s="148"/>
      <c r="AE152" s="148"/>
      <c r="AF152" s="148"/>
      <c r="AG152" s="148" t="s">
        <v>115</v>
      </c>
      <c r="AH152" s="148"/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233" t="s">
        <v>209</v>
      </c>
      <c r="D153" s="234"/>
      <c r="E153" s="234"/>
      <c r="F153" s="234"/>
      <c r="G153" s="234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117</v>
      </c>
      <c r="AH153" s="148"/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78" t="s">
        <v>210</v>
      </c>
      <c r="D154" s="158"/>
      <c r="E154" s="159">
        <v>2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119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178" t="s">
        <v>155</v>
      </c>
      <c r="D155" s="158"/>
      <c r="E155" s="159"/>
      <c r="F155" s="157"/>
      <c r="G155" s="157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119</v>
      </c>
      <c r="AH155" s="148">
        <v>0</v>
      </c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outlineLevel="1" x14ac:dyDescent="0.2">
      <c r="A156" s="155"/>
      <c r="B156" s="156"/>
      <c r="C156" s="235"/>
      <c r="D156" s="236"/>
      <c r="E156" s="236"/>
      <c r="F156" s="236"/>
      <c r="G156" s="236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8"/>
      <c r="Z156" s="148"/>
      <c r="AA156" s="148"/>
      <c r="AB156" s="148"/>
      <c r="AC156" s="148"/>
      <c r="AD156" s="148"/>
      <c r="AE156" s="148"/>
      <c r="AF156" s="148"/>
      <c r="AG156" s="148" t="s">
        <v>121</v>
      </c>
      <c r="AH156" s="148"/>
      <c r="AI156" s="148"/>
      <c r="AJ156" s="148"/>
      <c r="AK156" s="148"/>
      <c r="AL156" s="148"/>
      <c r="AM156" s="148"/>
      <c r="AN156" s="148"/>
      <c r="AO156" s="148"/>
      <c r="AP156" s="148"/>
      <c r="AQ156" s="148"/>
      <c r="AR156" s="148"/>
      <c r="AS156" s="148"/>
      <c r="AT156" s="148"/>
      <c r="AU156" s="148"/>
      <c r="AV156" s="148"/>
      <c r="AW156" s="148"/>
      <c r="AX156" s="148"/>
      <c r="AY156" s="148"/>
      <c r="AZ156" s="148"/>
      <c r="BA156" s="148"/>
      <c r="BB156" s="148"/>
      <c r="BC156" s="148"/>
      <c r="BD156" s="148"/>
      <c r="BE156" s="148"/>
      <c r="BF156" s="148"/>
      <c r="BG156" s="148"/>
      <c r="BH156" s="148"/>
    </row>
    <row r="157" spans="1:60" outlineLevel="1" x14ac:dyDescent="0.2">
      <c r="A157" s="167">
        <v>28</v>
      </c>
      <c r="B157" s="168" t="s">
        <v>211</v>
      </c>
      <c r="C157" s="177" t="s">
        <v>212</v>
      </c>
      <c r="D157" s="169" t="s">
        <v>111</v>
      </c>
      <c r="E157" s="170">
        <v>2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21</v>
      </c>
      <c r="M157" s="172">
        <f>G157*(1+L157/100)</f>
        <v>0</v>
      </c>
      <c r="N157" s="172">
        <v>0.33206000000000002</v>
      </c>
      <c r="O157" s="172">
        <f>ROUND(E157*N157,2)</f>
        <v>0.66</v>
      </c>
      <c r="P157" s="172">
        <v>0</v>
      </c>
      <c r="Q157" s="172">
        <f>ROUND(E157*P157,2)</f>
        <v>0</v>
      </c>
      <c r="R157" s="172" t="s">
        <v>112</v>
      </c>
      <c r="S157" s="172" t="s">
        <v>113</v>
      </c>
      <c r="T157" s="173" t="s">
        <v>113</v>
      </c>
      <c r="U157" s="157">
        <v>0</v>
      </c>
      <c r="V157" s="157">
        <f>ROUND(E157*U157,2)</f>
        <v>0</v>
      </c>
      <c r="W157" s="157"/>
      <c r="X157" s="157" t="s">
        <v>114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115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outlineLevel="1" x14ac:dyDescent="0.2">
      <c r="A158" s="155"/>
      <c r="B158" s="156"/>
      <c r="C158" s="233" t="s">
        <v>213</v>
      </c>
      <c r="D158" s="234"/>
      <c r="E158" s="234"/>
      <c r="F158" s="234"/>
      <c r="G158" s="234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117</v>
      </c>
      <c r="AH158" s="148"/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78" t="s">
        <v>210</v>
      </c>
      <c r="D159" s="158"/>
      <c r="E159" s="159">
        <v>2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119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78" t="s">
        <v>155</v>
      </c>
      <c r="D160" s="158"/>
      <c r="E160" s="159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119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235"/>
      <c r="D161" s="236"/>
      <c r="E161" s="236"/>
      <c r="F161" s="236"/>
      <c r="G161" s="236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121</v>
      </c>
      <c r="AH161" s="148"/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67">
        <v>29</v>
      </c>
      <c r="B162" s="168" t="s">
        <v>214</v>
      </c>
      <c r="C162" s="177" t="s">
        <v>215</v>
      </c>
      <c r="D162" s="169" t="s">
        <v>111</v>
      </c>
      <c r="E162" s="170">
        <v>2</v>
      </c>
      <c r="F162" s="171"/>
      <c r="G162" s="172">
        <f>ROUND(E162*F162,2)</f>
        <v>0</v>
      </c>
      <c r="H162" s="171"/>
      <c r="I162" s="172">
        <f>ROUND(E162*H162,2)</f>
        <v>0</v>
      </c>
      <c r="J162" s="171"/>
      <c r="K162" s="172">
        <f>ROUND(E162*J162,2)</f>
        <v>0</v>
      </c>
      <c r="L162" s="172">
        <v>21</v>
      </c>
      <c r="M162" s="172">
        <f>G162*(1+L162/100)</f>
        <v>0</v>
      </c>
      <c r="N162" s="172">
        <v>6.0099999999999997E-3</v>
      </c>
      <c r="O162" s="172">
        <f>ROUND(E162*N162,2)</f>
        <v>0.01</v>
      </c>
      <c r="P162" s="172">
        <v>0</v>
      </c>
      <c r="Q162" s="172">
        <f>ROUND(E162*P162,2)</f>
        <v>0</v>
      </c>
      <c r="R162" s="172" t="s">
        <v>112</v>
      </c>
      <c r="S162" s="172" t="s">
        <v>113</v>
      </c>
      <c r="T162" s="173" t="s">
        <v>113</v>
      </c>
      <c r="U162" s="157">
        <v>0</v>
      </c>
      <c r="V162" s="157">
        <f>ROUND(E162*U162,2)</f>
        <v>0</v>
      </c>
      <c r="W162" s="157"/>
      <c r="X162" s="157" t="s">
        <v>114</v>
      </c>
      <c r="Y162" s="148"/>
      <c r="Z162" s="148"/>
      <c r="AA162" s="148"/>
      <c r="AB162" s="148"/>
      <c r="AC162" s="148"/>
      <c r="AD162" s="148"/>
      <c r="AE162" s="148"/>
      <c r="AF162" s="148"/>
      <c r="AG162" s="148" t="s">
        <v>115</v>
      </c>
      <c r="AH162" s="148"/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233" t="s">
        <v>216</v>
      </c>
      <c r="D163" s="234"/>
      <c r="E163" s="234"/>
      <c r="F163" s="234"/>
      <c r="G163" s="234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117</v>
      </c>
      <c r="AH163" s="148"/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78" t="s">
        <v>210</v>
      </c>
      <c r="D164" s="158"/>
      <c r="E164" s="159">
        <v>2</v>
      </c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119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78" t="s">
        <v>155</v>
      </c>
      <c r="D165" s="158"/>
      <c r="E165" s="159"/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119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235"/>
      <c r="D166" s="236"/>
      <c r="E166" s="236"/>
      <c r="F166" s="236"/>
      <c r="G166" s="236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121</v>
      </c>
      <c r="AH166" s="148"/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ht="22.5" outlineLevel="1" x14ac:dyDescent="0.2">
      <c r="A167" s="167">
        <v>30</v>
      </c>
      <c r="B167" s="168" t="s">
        <v>217</v>
      </c>
      <c r="C167" s="177" t="s">
        <v>218</v>
      </c>
      <c r="D167" s="169" t="s">
        <v>111</v>
      </c>
      <c r="E167" s="170">
        <v>319</v>
      </c>
      <c r="F167" s="171"/>
      <c r="G167" s="172">
        <f>ROUND(E167*F167,2)</f>
        <v>0</v>
      </c>
      <c r="H167" s="171"/>
      <c r="I167" s="172">
        <f>ROUND(E167*H167,2)</f>
        <v>0</v>
      </c>
      <c r="J167" s="171"/>
      <c r="K167" s="172">
        <f>ROUND(E167*J167,2)</f>
        <v>0</v>
      </c>
      <c r="L167" s="172">
        <v>21</v>
      </c>
      <c r="M167" s="172">
        <f>G167*(1+L167/100)</f>
        <v>0</v>
      </c>
      <c r="N167" s="172">
        <v>6.0999999999999997E-4</v>
      </c>
      <c r="O167" s="172">
        <f>ROUND(E167*N167,2)</f>
        <v>0.19</v>
      </c>
      <c r="P167" s="172">
        <v>0</v>
      </c>
      <c r="Q167" s="172">
        <f>ROUND(E167*P167,2)</f>
        <v>0</v>
      </c>
      <c r="R167" s="172" t="s">
        <v>112</v>
      </c>
      <c r="S167" s="172" t="s">
        <v>113</v>
      </c>
      <c r="T167" s="173" t="s">
        <v>113</v>
      </c>
      <c r="U167" s="157">
        <v>0</v>
      </c>
      <c r="V167" s="157">
        <f>ROUND(E167*U167,2)</f>
        <v>0</v>
      </c>
      <c r="W167" s="157"/>
      <c r="X167" s="157" t="s">
        <v>114</v>
      </c>
      <c r="Y167" s="148"/>
      <c r="Z167" s="148"/>
      <c r="AA167" s="148"/>
      <c r="AB167" s="148"/>
      <c r="AC167" s="148"/>
      <c r="AD167" s="148"/>
      <c r="AE167" s="148"/>
      <c r="AF167" s="148"/>
      <c r="AG167" s="148" t="s">
        <v>115</v>
      </c>
      <c r="AH167" s="148"/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78" t="s">
        <v>210</v>
      </c>
      <c r="D168" s="158"/>
      <c r="E168" s="159">
        <v>2</v>
      </c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119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78" t="s">
        <v>219</v>
      </c>
      <c r="D169" s="158"/>
      <c r="E169" s="159">
        <v>317</v>
      </c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119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78" t="s">
        <v>155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119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235"/>
      <c r="D171" s="236"/>
      <c r="E171" s="236"/>
      <c r="F171" s="236"/>
      <c r="G171" s="236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121</v>
      </c>
      <c r="AH171" s="148"/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ht="22.5" outlineLevel="1" x14ac:dyDescent="0.2">
      <c r="A172" s="167">
        <v>31</v>
      </c>
      <c r="B172" s="168" t="s">
        <v>220</v>
      </c>
      <c r="C172" s="177" t="s">
        <v>221</v>
      </c>
      <c r="D172" s="169" t="s">
        <v>111</v>
      </c>
      <c r="E172" s="170">
        <v>2</v>
      </c>
      <c r="F172" s="171"/>
      <c r="G172" s="172">
        <f>ROUND(E172*F172,2)</f>
        <v>0</v>
      </c>
      <c r="H172" s="171"/>
      <c r="I172" s="172">
        <f>ROUND(E172*H172,2)</f>
        <v>0</v>
      </c>
      <c r="J172" s="171"/>
      <c r="K172" s="172">
        <f>ROUND(E172*J172,2)</f>
        <v>0</v>
      </c>
      <c r="L172" s="172">
        <v>21</v>
      </c>
      <c r="M172" s="172">
        <f>G172*(1+L172/100)</f>
        <v>0</v>
      </c>
      <c r="N172" s="172">
        <v>0.10373</v>
      </c>
      <c r="O172" s="172">
        <f>ROUND(E172*N172,2)</f>
        <v>0.21</v>
      </c>
      <c r="P172" s="172">
        <v>0</v>
      </c>
      <c r="Q172" s="172">
        <f>ROUND(E172*P172,2)</f>
        <v>0</v>
      </c>
      <c r="R172" s="172" t="s">
        <v>112</v>
      </c>
      <c r="S172" s="172" t="s">
        <v>113</v>
      </c>
      <c r="T172" s="173" t="s">
        <v>113</v>
      </c>
      <c r="U172" s="157">
        <v>0</v>
      </c>
      <c r="V172" s="157">
        <f>ROUND(E172*U172,2)</f>
        <v>0</v>
      </c>
      <c r="W172" s="157"/>
      <c r="X172" s="157" t="s">
        <v>114</v>
      </c>
      <c r="Y172" s="148"/>
      <c r="Z172" s="148"/>
      <c r="AA172" s="148"/>
      <c r="AB172" s="148"/>
      <c r="AC172" s="148"/>
      <c r="AD172" s="148"/>
      <c r="AE172" s="148"/>
      <c r="AF172" s="148"/>
      <c r="AG172" s="148" t="s">
        <v>115</v>
      </c>
      <c r="AH172" s="148"/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78" t="s">
        <v>210</v>
      </c>
      <c r="D173" s="158"/>
      <c r="E173" s="159">
        <v>2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119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78" t="s">
        <v>155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119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235"/>
      <c r="D175" s="236"/>
      <c r="E175" s="236"/>
      <c r="F175" s="236"/>
      <c r="G175" s="236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121</v>
      </c>
      <c r="AH175" s="148"/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ht="22.5" outlineLevel="1" x14ac:dyDescent="0.2">
      <c r="A176" s="167">
        <v>32</v>
      </c>
      <c r="B176" s="168" t="s">
        <v>222</v>
      </c>
      <c r="C176" s="177" t="s">
        <v>223</v>
      </c>
      <c r="D176" s="169" t="s">
        <v>111</v>
      </c>
      <c r="E176" s="170">
        <v>317</v>
      </c>
      <c r="F176" s="171"/>
      <c r="G176" s="172">
        <f>ROUND(E176*F176,2)</f>
        <v>0</v>
      </c>
      <c r="H176" s="171"/>
      <c r="I176" s="172">
        <f>ROUND(E176*H176,2)</f>
        <v>0</v>
      </c>
      <c r="J176" s="171"/>
      <c r="K176" s="172">
        <f>ROUND(E176*J176,2)</f>
        <v>0</v>
      </c>
      <c r="L176" s="172">
        <v>21</v>
      </c>
      <c r="M176" s="172">
        <f>G176*(1+L176/100)</f>
        <v>0</v>
      </c>
      <c r="N176" s="172">
        <v>0.12966</v>
      </c>
      <c r="O176" s="172">
        <f>ROUND(E176*N176,2)</f>
        <v>41.1</v>
      </c>
      <c r="P176" s="172">
        <v>0</v>
      </c>
      <c r="Q176" s="172">
        <f>ROUND(E176*P176,2)</f>
        <v>0</v>
      </c>
      <c r="R176" s="172" t="s">
        <v>112</v>
      </c>
      <c r="S176" s="172" t="s">
        <v>113</v>
      </c>
      <c r="T176" s="173" t="s">
        <v>113</v>
      </c>
      <c r="U176" s="157">
        <v>0</v>
      </c>
      <c r="V176" s="157">
        <f>ROUND(E176*U176,2)</f>
        <v>0</v>
      </c>
      <c r="W176" s="157"/>
      <c r="X176" s="157" t="s">
        <v>114</v>
      </c>
      <c r="Y176" s="148"/>
      <c r="Z176" s="148"/>
      <c r="AA176" s="148"/>
      <c r="AB176" s="148"/>
      <c r="AC176" s="148"/>
      <c r="AD176" s="148"/>
      <c r="AE176" s="148"/>
      <c r="AF176" s="148"/>
      <c r="AG176" s="148" t="s">
        <v>115</v>
      </c>
      <c r="AH176" s="148"/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78" t="s">
        <v>219</v>
      </c>
      <c r="D177" s="158"/>
      <c r="E177" s="159">
        <v>317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119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178" t="s">
        <v>155</v>
      </c>
      <c r="D178" s="158"/>
      <c r="E178" s="159"/>
      <c r="F178" s="157"/>
      <c r="G178" s="157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119</v>
      </c>
      <c r="AH178" s="148">
        <v>0</v>
      </c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55"/>
      <c r="B179" s="156"/>
      <c r="C179" s="235"/>
      <c r="D179" s="236"/>
      <c r="E179" s="236"/>
      <c r="F179" s="236"/>
      <c r="G179" s="236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8"/>
      <c r="Z179" s="148"/>
      <c r="AA179" s="148"/>
      <c r="AB179" s="148"/>
      <c r="AC179" s="148"/>
      <c r="AD179" s="148"/>
      <c r="AE179" s="148"/>
      <c r="AF179" s="148"/>
      <c r="AG179" s="148" t="s">
        <v>121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67">
        <v>33</v>
      </c>
      <c r="B180" s="168" t="s">
        <v>224</v>
      </c>
      <c r="C180" s="177" t="s">
        <v>225</v>
      </c>
      <c r="D180" s="169" t="s">
        <v>111</v>
      </c>
      <c r="E180" s="170">
        <v>96</v>
      </c>
      <c r="F180" s="171"/>
      <c r="G180" s="172">
        <f>ROUND(E180*F180,2)</f>
        <v>0</v>
      </c>
      <c r="H180" s="171"/>
      <c r="I180" s="172">
        <f>ROUND(E180*H180,2)</f>
        <v>0</v>
      </c>
      <c r="J180" s="171"/>
      <c r="K180" s="172">
        <f>ROUND(E180*J180,2)</f>
        <v>0</v>
      </c>
      <c r="L180" s="172">
        <v>21</v>
      </c>
      <c r="M180" s="172">
        <f>G180*(1+L180/100)</f>
        <v>0</v>
      </c>
      <c r="N180" s="172">
        <v>7.3899999999999993E-2</v>
      </c>
      <c r="O180" s="172">
        <f>ROUND(E180*N180,2)</f>
        <v>7.09</v>
      </c>
      <c r="P180" s="172">
        <v>0</v>
      </c>
      <c r="Q180" s="172">
        <f>ROUND(E180*P180,2)</f>
        <v>0</v>
      </c>
      <c r="R180" s="172" t="s">
        <v>112</v>
      </c>
      <c r="S180" s="172" t="s">
        <v>113</v>
      </c>
      <c r="T180" s="173" t="s">
        <v>113</v>
      </c>
      <c r="U180" s="157">
        <v>0</v>
      </c>
      <c r="V180" s="157">
        <f>ROUND(E180*U180,2)</f>
        <v>0</v>
      </c>
      <c r="W180" s="157"/>
      <c r="X180" s="157" t="s">
        <v>114</v>
      </c>
      <c r="Y180" s="148"/>
      <c r="Z180" s="148"/>
      <c r="AA180" s="148"/>
      <c r="AB180" s="148"/>
      <c r="AC180" s="148"/>
      <c r="AD180" s="148"/>
      <c r="AE180" s="148"/>
      <c r="AF180" s="148"/>
      <c r="AG180" s="148" t="s">
        <v>115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ht="22.5" outlineLevel="1" x14ac:dyDescent="0.2">
      <c r="A181" s="155"/>
      <c r="B181" s="156"/>
      <c r="C181" s="233" t="s">
        <v>226</v>
      </c>
      <c r="D181" s="234"/>
      <c r="E181" s="234"/>
      <c r="F181" s="234"/>
      <c r="G181" s="234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8"/>
      <c r="Z181" s="148"/>
      <c r="AA181" s="148"/>
      <c r="AB181" s="148"/>
      <c r="AC181" s="148"/>
      <c r="AD181" s="148"/>
      <c r="AE181" s="148"/>
      <c r="AF181" s="148"/>
      <c r="AG181" s="148" t="s">
        <v>117</v>
      </c>
      <c r="AH181" s="148"/>
      <c r="AI181" s="148"/>
      <c r="AJ181" s="148"/>
      <c r="AK181" s="148"/>
      <c r="AL181" s="148"/>
      <c r="AM181" s="148"/>
      <c r="AN181" s="148"/>
      <c r="AO181" s="148"/>
      <c r="AP181" s="148"/>
      <c r="AQ181" s="148"/>
      <c r="AR181" s="148"/>
      <c r="AS181" s="148"/>
      <c r="AT181" s="148"/>
      <c r="AU181" s="148"/>
      <c r="AV181" s="148"/>
      <c r="AW181" s="148"/>
      <c r="AX181" s="148"/>
      <c r="AY181" s="148"/>
      <c r="AZ181" s="148"/>
      <c r="BA181" s="174" t="str">
        <f>C181</f>
        <v>s provedením lože z kameniva drceného, s vyplněním spár, s dvojitým hutněním a se smetením přebytečného materiálu na krajnici. S dodáním hmot pro lože a výplň spár.</v>
      </c>
      <c r="BB181" s="148"/>
      <c r="BC181" s="148"/>
      <c r="BD181" s="148"/>
      <c r="BE181" s="148"/>
      <c r="BF181" s="148"/>
      <c r="BG181" s="148"/>
      <c r="BH181" s="148"/>
    </row>
    <row r="182" spans="1:60" ht="22.5" outlineLevel="1" x14ac:dyDescent="0.2">
      <c r="A182" s="155"/>
      <c r="B182" s="156"/>
      <c r="C182" s="178" t="s">
        <v>227</v>
      </c>
      <c r="D182" s="158"/>
      <c r="E182" s="159">
        <v>65</v>
      </c>
      <c r="F182" s="157"/>
      <c r="G182" s="157"/>
      <c r="H182" s="157"/>
      <c r="I182" s="157"/>
      <c r="J182" s="157"/>
      <c r="K182" s="157"/>
      <c r="L182" s="157"/>
      <c r="M182" s="157"/>
      <c r="N182" s="157"/>
      <c r="O182" s="157"/>
      <c r="P182" s="157"/>
      <c r="Q182" s="157"/>
      <c r="R182" s="157"/>
      <c r="S182" s="157"/>
      <c r="T182" s="157"/>
      <c r="U182" s="157"/>
      <c r="V182" s="157"/>
      <c r="W182" s="157"/>
      <c r="X182" s="157"/>
      <c r="Y182" s="148"/>
      <c r="Z182" s="148"/>
      <c r="AA182" s="148"/>
      <c r="AB182" s="148"/>
      <c r="AC182" s="148"/>
      <c r="AD182" s="148"/>
      <c r="AE182" s="148"/>
      <c r="AF182" s="148"/>
      <c r="AG182" s="148" t="s">
        <v>119</v>
      </c>
      <c r="AH182" s="148">
        <v>0</v>
      </c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178" t="s">
        <v>197</v>
      </c>
      <c r="D183" s="158"/>
      <c r="E183" s="159">
        <v>15</v>
      </c>
      <c r="F183" s="157"/>
      <c r="G183" s="157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119</v>
      </c>
      <c r="AH183" s="148">
        <v>0</v>
      </c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outlineLevel="1" x14ac:dyDescent="0.2">
      <c r="A184" s="155"/>
      <c r="B184" s="156"/>
      <c r="C184" s="178" t="s">
        <v>228</v>
      </c>
      <c r="D184" s="158"/>
      <c r="E184" s="159">
        <v>16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8"/>
      <c r="Z184" s="148"/>
      <c r="AA184" s="148"/>
      <c r="AB184" s="148"/>
      <c r="AC184" s="148"/>
      <c r="AD184" s="148"/>
      <c r="AE184" s="148"/>
      <c r="AF184" s="148"/>
      <c r="AG184" s="148" t="s">
        <v>119</v>
      </c>
      <c r="AH184" s="148">
        <v>0</v>
      </c>
      <c r="AI184" s="148"/>
      <c r="AJ184" s="148"/>
      <c r="AK184" s="148"/>
      <c r="AL184" s="148"/>
      <c r="AM184" s="148"/>
      <c r="AN184" s="148"/>
      <c r="AO184" s="148"/>
      <c r="AP184" s="148"/>
      <c r="AQ184" s="148"/>
      <c r="AR184" s="148"/>
      <c r="AS184" s="148"/>
      <c r="AT184" s="148"/>
      <c r="AU184" s="148"/>
      <c r="AV184" s="148"/>
      <c r="AW184" s="148"/>
      <c r="AX184" s="148"/>
      <c r="AY184" s="148"/>
      <c r="AZ184" s="148"/>
      <c r="BA184" s="148"/>
      <c r="BB184" s="148"/>
      <c r="BC184" s="148"/>
      <c r="BD184" s="148"/>
      <c r="BE184" s="148"/>
      <c r="BF184" s="148"/>
      <c r="BG184" s="148"/>
      <c r="BH184" s="148"/>
    </row>
    <row r="185" spans="1:60" outlineLevel="1" x14ac:dyDescent="0.2">
      <c r="A185" s="155"/>
      <c r="B185" s="156"/>
      <c r="C185" s="178" t="s">
        <v>155</v>
      </c>
      <c r="D185" s="158"/>
      <c r="E185" s="159"/>
      <c r="F185" s="157"/>
      <c r="G185" s="157"/>
      <c r="H185" s="157"/>
      <c r="I185" s="157"/>
      <c r="J185" s="157"/>
      <c r="K185" s="157"/>
      <c r="L185" s="157"/>
      <c r="M185" s="157"/>
      <c r="N185" s="157"/>
      <c r="O185" s="157"/>
      <c r="P185" s="157"/>
      <c r="Q185" s="157"/>
      <c r="R185" s="157"/>
      <c r="S185" s="157"/>
      <c r="T185" s="157"/>
      <c r="U185" s="157"/>
      <c r="V185" s="157"/>
      <c r="W185" s="157"/>
      <c r="X185" s="157"/>
      <c r="Y185" s="148"/>
      <c r="Z185" s="148"/>
      <c r="AA185" s="148"/>
      <c r="AB185" s="148"/>
      <c r="AC185" s="148"/>
      <c r="AD185" s="148"/>
      <c r="AE185" s="148"/>
      <c r="AF185" s="148"/>
      <c r="AG185" s="148" t="s">
        <v>119</v>
      </c>
      <c r="AH185" s="148">
        <v>0</v>
      </c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235"/>
      <c r="D186" s="236"/>
      <c r="E186" s="236"/>
      <c r="F186" s="236"/>
      <c r="G186" s="236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121</v>
      </c>
      <c r="AH186" s="148"/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67">
        <v>34</v>
      </c>
      <c r="B187" s="168" t="s">
        <v>229</v>
      </c>
      <c r="C187" s="177" t="s">
        <v>230</v>
      </c>
      <c r="D187" s="169" t="s">
        <v>111</v>
      </c>
      <c r="E187" s="170">
        <v>15</v>
      </c>
      <c r="F187" s="171"/>
      <c r="G187" s="172">
        <f>ROUND(E187*F187,2)</f>
        <v>0</v>
      </c>
      <c r="H187" s="171"/>
      <c r="I187" s="172">
        <f>ROUND(E187*H187,2)</f>
        <v>0</v>
      </c>
      <c r="J187" s="171"/>
      <c r="K187" s="172">
        <f>ROUND(E187*J187,2)</f>
        <v>0</v>
      </c>
      <c r="L187" s="172">
        <v>21</v>
      </c>
      <c r="M187" s="172">
        <f>G187*(1+L187/100)</f>
        <v>0</v>
      </c>
      <c r="N187" s="172">
        <v>0</v>
      </c>
      <c r="O187" s="172">
        <f>ROUND(E187*N187,2)</f>
        <v>0</v>
      </c>
      <c r="P187" s="172">
        <v>0</v>
      </c>
      <c r="Q187" s="172">
        <f>ROUND(E187*P187,2)</f>
        <v>0</v>
      </c>
      <c r="R187" s="172" t="s">
        <v>112</v>
      </c>
      <c r="S187" s="172" t="s">
        <v>113</v>
      </c>
      <c r="T187" s="173" t="s">
        <v>113</v>
      </c>
      <c r="U187" s="157">
        <v>0</v>
      </c>
      <c r="V187" s="157">
        <f>ROUND(E187*U187,2)</f>
        <v>0</v>
      </c>
      <c r="W187" s="157"/>
      <c r="X187" s="157" t="s">
        <v>114</v>
      </c>
      <c r="Y187" s="148"/>
      <c r="Z187" s="148"/>
      <c r="AA187" s="148"/>
      <c r="AB187" s="148"/>
      <c r="AC187" s="148"/>
      <c r="AD187" s="148"/>
      <c r="AE187" s="148"/>
      <c r="AF187" s="148"/>
      <c r="AG187" s="148" t="s">
        <v>115</v>
      </c>
      <c r="AH187" s="148"/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ht="22.5" outlineLevel="1" x14ac:dyDescent="0.2">
      <c r="A188" s="155"/>
      <c r="B188" s="156"/>
      <c r="C188" s="233" t="s">
        <v>226</v>
      </c>
      <c r="D188" s="234"/>
      <c r="E188" s="234"/>
      <c r="F188" s="234"/>
      <c r="G188" s="234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117</v>
      </c>
      <c r="AH188" s="148"/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74" t="str">
        <f>C188</f>
        <v>s provedením lože z kameniva drceného, s vyplněním spár, s dvojitým hutněním a se smetením přebytečného materiálu na krajnici. S dodáním hmot pro lože a výplň spár.</v>
      </c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78" t="s">
        <v>197</v>
      </c>
      <c r="D189" s="158"/>
      <c r="E189" s="159">
        <v>15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119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78" t="s">
        <v>120</v>
      </c>
      <c r="D190" s="158"/>
      <c r="E190" s="159"/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119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235"/>
      <c r="D191" s="236"/>
      <c r="E191" s="236"/>
      <c r="F191" s="236"/>
      <c r="G191" s="236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121</v>
      </c>
      <c r="AH191" s="148"/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ht="22.5" outlineLevel="1" x14ac:dyDescent="0.2">
      <c r="A192" s="167">
        <v>35</v>
      </c>
      <c r="B192" s="168" t="s">
        <v>231</v>
      </c>
      <c r="C192" s="177" t="s">
        <v>232</v>
      </c>
      <c r="D192" s="169" t="s">
        <v>111</v>
      </c>
      <c r="E192" s="170">
        <v>14</v>
      </c>
      <c r="F192" s="171"/>
      <c r="G192" s="172">
        <f>ROUND(E192*F192,2)</f>
        <v>0</v>
      </c>
      <c r="H192" s="171"/>
      <c r="I192" s="172">
        <f>ROUND(E192*H192,2)</f>
        <v>0</v>
      </c>
      <c r="J192" s="171"/>
      <c r="K192" s="172">
        <f>ROUND(E192*J192,2)</f>
        <v>0</v>
      </c>
      <c r="L192" s="172">
        <v>21</v>
      </c>
      <c r="M192" s="172">
        <f>G192*(1+L192/100)</f>
        <v>0</v>
      </c>
      <c r="N192" s="172">
        <v>7.1999999999999995E-2</v>
      </c>
      <c r="O192" s="172">
        <f>ROUND(E192*N192,2)</f>
        <v>1.01</v>
      </c>
      <c r="P192" s="172">
        <v>0</v>
      </c>
      <c r="Q192" s="172">
        <f>ROUND(E192*P192,2)</f>
        <v>0</v>
      </c>
      <c r="R192" s="172" t="s">
        <v>112</v>
      </c>
      <c r="S192" s="172" t="s">
        <v>113</v>
      </c>
      <c r="T192" s="173" t="s">
        <v>113</v>
      </c>
      <c r="U192" s="157">
        <v>0</v>
      </c>
      <c r="V192" s="157">
        <f>ROUND(E192*U192,2)</f>
        <v>0</v>
      </c>
      <c r="W192" s="157"/>
      <c r="X192" s="157" t="s">
        <v>114</v>
      </c>
      <c r="Y192" s="148"/>
      <c r="Z192" s="148"/>
      <c r="AA192" s="148"/>
      <c r="AB192" s="148"/>
      <c r="AC192" s="148"/>
      <c r="AD192" s="148"/>
      <c r="AE192" s="148"/>
      <c r="AF192" s="148"/>
      <c r="AG192" s="148" t="s">
        <v>115</v>
      </c>
      <c r="AH192" s="148"/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ht="22.5" outlineLevel="1" x14ac:dyDescent="0.2">
      <c r="A193" s="155"/>
      <c r="B193" s="156"/>
      <c r="C193" s="233" t="s">
        <v>233</v>
      </c>
      <c r="D193" s="234"/>
      <c r="E193" s="234"/>
      <c r="F193" s="234"/>
      <c r="G193" s="234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117</v>
      </c>
      <c r="AH193" s="148"/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74" t="str">
        <f>C193</f>
        <v>komunikací pro pěší do velikosti dlaždic 0,25 m2 s provedením lože do tl. 30 mm, s vyplněním spár a se smetením přebytečného materiálu na vzdálenost do 3 m</v>
      </c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78" t="s">
        <v>234</v>
      </c>
      <c r="D194" s="158"/>
      <c r="E194" s="159">
        <v>14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119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78" t="s">
        <v>155</v>
      </c>
      <c r="D195" s="158"/>
      <c r="E195" s="159"/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119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235"/>
      <c r="D196" s="236"/>
      <c r="E196" s="236"/>
      <c r="F196" s="236"/>
      <c r="G196" s="236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121</v>
      </c>
      <c r="AH196" s="148"/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ht="22.5" outlineLevel="1" x14ac:dyDescent="0.2">
      <c r="A197" s="167">
        <v>36</v>
      </c>
      <c r="B197" s="168" t="s">
        <v>235</v>
      </c>
      <c r="C197" s="177" t="s">
        <v>236</v>
      </c>
      <c r="D197" s="169" t="s">
        <v>111</v>
      </c>
      <c r="E197" s="170">
        <v>68.25</v>
      </c>
      <c r="F197" s="171"/>
      <c r="G197" s="172">
        <f>ROUND(E197*F197,2)</f>
        <v>0</v>
      </c>
      <c r="H197" s="171"/>
      <c r="I197" s="172">
        <f>ROUND(E197*H197,2)</f>
        <v>0</v>
      </c>
      <c r="J197" s="171"/>
      <c r="K197" s="172">
        <f>ROUND(E197*J197,2)</f>
        <v>0</v>
      </c>
      <c r="L197" s="172">
        <v>21</v>
      </c>
      <c r="M197" s="172">
        <f>G197*(1+L197/100)</f>
        <v>0</v>
      </c>
      <c r="N197" s="172">
        <v>0.129</v>
      </c>
      <c r="O197" s="172">
        <f>ROUND(E197*N197,2)</f>
        <v>8.8000000000000007</v>
      </c>
      <c r="P197" s="172">
        <v>0</v>
      </c>
      <c r="Q197" s="172">
        <f>ROUND(E197*P197,2)</f>
        <v>0</v>
      </c>
      <c r="R197" s="172" t="s">
        <v>237</v>
      </c>
      <c r="S197" s="172" t="s">
        <v>113</v>
      </c>
      <c r="T197" s="173" t="s">
        <v>113</v>
      </c>
      <c r="U197" s="157">
        <v>0</v>
      </c>
      <c r="V197" s="157">
        <f>ROUND(E197*U197,2)</f>
        <v>0</v>
      </c>
      <c r="W197" s="157"/>
      <c r="X197" s="157" t="s">
        <v>238</v>
      </c>
      <c r="Y197" s="148"/>
      <c r="Z197" s="148"/>
      <c r="AA197" s="148"/>
      <c r="AB197" s="148"/>
      <c r="AC197" s="148"/>
      <c r="AD197" s="148"/>
      <c r="AE197" s="148"/>
      <c r="AF197" s="148"/>
      <c r="AG197" s="148" t="s">
        <v>239</v>
      </c>
      <c r="AH197" s="148"/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ht="22.5" outlineLevel="1" x14ac:dyDescent="0.2">
      <c r="A198" s="155"/>
      <c r="B198" s="156"/>
      <c r="C198" s="178" t="s">
        <v>240</v>
      </c>
      <c r="D198" s="158"/>
      <c r="E198" s="159">
        <v>68.25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119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78" t="s">
        <v>155</v>
      </c>
      <c r="D199" s="158"/>
      <c r="E199" s="159"/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119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235"/>
      <c r="D200" s="236"/>
      <c r="E200" s="236"/>
      <c r="F200" s="236"/>
      <c r="G200" s="236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121</v>
      </c>
      <c r="AH200" s="148"/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67">
        <v>37</v>
      </c>
      <c r="B201" s="168" t="s">
        <v>241</v>
      </c>
      <c r="C201" s="177" t="s">
        <v>242</v>
      </c>
      <c r="D201" s="169" t="s">
        <v>111</v>
      </c>
      <c r="E201" s="170">
        <v>3.9375</v>
      </c>
      <c r="F201" s="171"/>
      <c r="G201" s="172">
        <f>ROUND(E201*F201,2)</f>
        <v>0</v>
      </c>
      <c r="H201" s="171"/>
      <c r="I201" s="172">
        <f>ROUND(E201*H201,2)</f>
        <v>0</v>
      </c>
      <c r="J201" s="171"/>
      <c r="K201" s="172">
        <f>ROUND(E201*J201,2)</f>
        <v>0</v>
      </c>
      <c r="L201" s="172">
        <v>21</v>
      </c>
      <c r="M201" s="172">
        <f>G201*(1+L201/100)</f>
        <v>0</v>
      </c>
      <c r="N201" s="172">
        <v>0.12953999999999999</v>
      </c>
      <c r="O201" s="172">
        <f>ROUND(E201*N201,2)</f>
        <v>0.51</v>
      </c>
      <c r="P201" s="172">
        <v>0</v>
      </c>
      <c r="Q201" s="172">
        <f>ROUND(E201*P201,2)</f>
        <v>0</v>
      </c>
      <c r="R201" s="172" t="s">
        <v>237</v>
      </c>
      <c r="S201" s="172" t="s">
        <v>113</v>
      </c>
      <c r="T201" s="173" t="s">
        <v>113</v>
      </c>
      <c r="U201" s="157">
        <v>0</v>
      </c>
      <c r="V201" s="157">
        <f>ROUND(E201*U201,2)</f>
        <v>0</v>
      </c>
      <c r="W201" s="157"/>
      <c r="X201" s="157" t="s">
        <v>238</v>
      </c>
      <c r="Y201" s="148"/>
      <c r="Z201" s="148"/>
      <c r="AA201" s="148"/>
      <c r="AB201" s="148"/>
      <c r="AC201" s="148"/>
      <c r="AD201" s="148"/>
      <c r="AE201" s="148"/>
      <c r="AF201" s="148"/>
      <c r="AG201" s="148" t="s">
        <v>243</v>
      </c>
      <c r="AH201" s="148"/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78" t="s">
        <v>244</v>
      </c>
      <c r="D202" s="158"/>
      <c r="E202" s="159">
        <v>3.94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119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78" t="s">
        <v>120</v>
      </c>
      <c r="D203" s="158"/>
      <c r="E203" s="159"/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119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235"/>
      <c r="D204" s="236"/>
      <c r="E204" s="236"/>
      <c r="F204" s="236"/>
      <c r="G204" s="236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121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outlineLevel="1" x14ac:dyDescent="0.2">
      <c r="A205" s="167">
        <v>38</v>
      </c>
      <c r="B205" s="168" t="s">
        <v>245</v>
      </c>
      <c r="C205" s="177" t="s">
        <v>246</v>
      </c>
      <c r="D205" s="169" t="s">
        <v>111</v>
      </c>
      <c r="E205" s="170">
        <v>11.8125</v>
      </c>
      <c r="F205" s="171"/>
      <c r="G205" s="172">
        <f>ROUND(E205*F205,2)</f>
        <v>0</v>
      </c>
      <c r="H205" s="171"/>
      <c r="I205" s="172">
        <f>ROUND(E205*H205,2)</f>
        <v>0</v>
      </c>
      <c r="J205" s="171"/>
      <c r="K205" s="172">
        <f>ROUND(E205*J205,2)</f>
        <v>0</v>
      </c>
      <c r="L205" s="172">
        <v>21</v>
      </c>
      <c r="M205" s="172">
        <f>G205*(1+L205/100)</f>
        <v>0</v>
      </c>
      <c r="N205" s="172">
        <v>0.13100000000000001</v>
      </c>
      <c r="O205" s="172">
        <f>ROUND(E205*N205,2)</f>
        <v>1.55</v>
      </c>
      <c r="P205" s="172">
        <v>0</v>
      </c>
      <c r="Q205" s="172">
        <f>ROUND(E205*P205,2)</f>
        <v>0</v>
      </c>
      <c r="R205" s="172" t="s">
        <v>237</v>
      </c>
      <c r="S205" s="172" t="s">
        <v>113</v>
      </c>
      <c r="T205" s="173" t="s">
        <v>113</v>
      </c>
      <c r="U205" s="157">
        <v>0</v>
      </c>
      <c r="V205" s="157">
        <f>ROUND(E205*U205,2)</f>
        <v>0</v>
      </c>
      <c r="W205" s="157"/>
      <c r="X205" s="157" t="s">
        <v>238</v>
      </c>
      <c r="Y205" s="148"/>
      <c r="Z205" s="148"/>
      <c r="AA205" s="148"/>
      <c r="AB205" s="148"/>
      <c r="AC205" s="148"/>
      <c r="AD205" s="148"/>
      <c r="AE205" s="148"/>
      <c r="AF205" s="148"/>
      <c r="AG205" s="148" t="s">
        <v>243</v>
      </c>
      <c r="AH205" s="148"/>
      <c r="AI205" s="148"/>
      <c r="AJ205" s="148"/>
      <c r="AK205" s="148"/>
      <c r="AL205" s="148"/>
      <c r="AM205" s="148"/>
      <c r="AN205" s="148"/>
      <c r="AO205" s="148"/>
      <c r="AP205" s="148"/>
      <c r="AQ205" s="148"/>
      <c r="AR205" s="148"/>
      <c r="AS205" s="148"/>
      <c r="AT205" s="148"/>
      <c r="AU205" s="148"/>
      <c r="AV205" s="148"/>
      <c r="AW205" s="148"/>
      <c r="AX205" s="148"/>
      <c r="AY205" s="148"/>
      <c r="AZ205" s="148"/>
      <c r="BA205" s="148"/>
      <c r="BB205" s="148"/>
      <c r="BC205" s="148"/>
      <c r="BD205" s="148"/>
      <c r="BE205" s="148"/>
      <c r="BF205" s="148"/>
      <c r="BG205" s="148"/>
      <c r="BH205" s="148"/>
    </row>
    <row r="206" spans="1:60" outlineLevel="1" x14ac:dyDescent="0.2">
      <c r="A206" s="155"/>
      <c r="B206" s="156"/>
      <c r="C206" s="178" t="s">
        <v>247</v>
      </c>
      <c r="D206" s="158"/>
      <c r="E206" s="159">
        <v>11.81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8"/>
      <c r="Z206" s="148"/>
      <c r="AA206" s="148"/>
      <c r="AB206" s="148"/>
      <c r="AC206" s="148"/>
      <c r="AD206" s="148"/>
      <c r="AE206" s="148"/>
      <c r="AF206" s="148"/>
      <c r="AG206" s="148" t="s">
        <v>119</v>
      </c>
      <c r="AH206" s="148">
        <v>0</v>
      </c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78" t="s">
        <v>120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119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235"/>
      <c r="D208" s="236"/>
      <c r="E208" s="236"/>
      <c r="F208" s="236"/>
      <c r="G208" s="236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121</v>
      </c>
      <c r="AH208" s="148"/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ht="22.5" outlineLevel="1" x14ac:dyDescent="0.2">
      <c r="A209" s="167">
        <v>39</v>
      </c>
      <c r="B209" s="168" t="s">
        <v>248</v>
      </c>
      <c r="C209" s="177" t="s">
        <v>249</v>
      </c>
      <c r="D209" s="169" t="s">
        <v>111</v>
      </c>
      <c r="E209" s="170">
        <v>14.7</v>
      </c>
      <c r="F209" s="171"/>
      <c r="G209" s="172">
        <f>ROUND(E209*F209,2)</f>
        <v>0</v>
      </c>
      <c r="H209" s="171"/>
      <c r="I209" s="172">
        <f>ROUND(E209*H209,2)</f>
        <v>0</v>
      </c>
      <c r="J209" s="171"/>
      <c r="K209" s="172">
        <f>ROUND(E209*J209,2)</f>
        <v>0</v>
      </c>
      <c r="L209" s="172">
        <v>21</v>
      </c>
      <c r="M209" s="172">
        <f>G209*(1+L209/100)</f>
        <v>0</v>
      </c>
      <c r="N209" s="172">
        <v>0.1389</v>
      </c>
      <c r="O209" s="172">
        <f>ROUND(E209*N209,2)</f>
        <v>2.04</v>
      </c>
      <c r="P209" s="172">
        <v>0</v>
      </c>
      <c r="Q209" s="172">
        <f>ROUND(E209*P209,2)</f>
        <v>0</v>
      </c>
      <c r="R209" s="172" t="s">
        <v>237</v>
      </c>
      <c r="S209" s="172" t="s">
        <v>113</v>
      </c>
      <c r="T209" s="173" t="s">
        <v>113</v>
      </c>
      <c r="U209" s="157">
        <v>0</v>
      </c>
      <c r="V209" s="157">
        <f>ROUND(E209*U209,2)</f>
        <v>0</v>
      </c>
      <c r="W209" s="157"/>
      <c r="X209" s="157" t="s">
        <v>238</v>
      </c>
      <c r="Y209" s="148"/>
      <c r="Z209" s="148"/>
      <c r="AA209" s="148"/>
      <c r="AB209" s="148"/>
      <c r="AC209" s="148"/>
      <c r="AD209" s="148"/>
      <c r="AE209" s="148"/>
      <c r="AF209" s="148"/>
      <c r="AG209" s="148" t="s">
        <v>239</v>
      </c>
      <c r="AH209" s="148"/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78" t="s">
        <v>173</v>
      </c>
      <c r="D210" s="158"/>
      <c r="E210" s="159">
        <v>14.7</v>
      </c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119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78" t="s">
        <v>155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119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235"/>
      <c r="D212" s="236"/>
      <c r="E212" s="236"/>
      <c r="F212" s="236"/>
      <c r="G212" s="236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121</v>
      </c>
      <c r="AH212" s="148"/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ht="22.5" outlineLevel="1" x14ac:dyDescent="0.2">
      <c r="A213" s="167">
        <v>40</v>
      </c>
      <c r="B213" s="168" t="s">
        <v>250</v>
      </c>
      <c r="C213" s="177" t="s">
        <v>251</v>
      </c>
      <c r="D213" s="169" t="s">
        <v>111</v>
      </c>
      <c r="E213" s="170">
        <v>16.8</v>
      </c>
      <c r="F213" s="171"/>
      <c r="G213" s="172">
        <f>ROUND(E213*F213,2)</f>
        <v>0</v>
      </c>
      <c r="H213" s="171"/>
      <c r="I213" s="172">
        <f>ROUND(E213*H213,2)</f>
        <v>0</v>
      </c>
      <c r="J213" s="171"/>
      <c r="K213" s="172">
        <f>ROUND(E213*J213,2)</f>
        <v>0</v>
      </c>
      <c r="L213" s="172">
        <v>21</v>
      </c>
      <c r="M213" s="172">
        <f>G213*(1+L213/100)</f>
        <v>0</v>
      </c>
      <c r="N213" s="172">
        <v>0.13100000000000001</v>
      </c>
      <c r="O213" s="172">
        <f>ROUND(E213*N213,2)</f>
        <v>2.2000000000000002</v>
      </c>
      <c r="P213" s="172">
        <v>0</v>
      </c>
      <c r="Q213" s="172">
        <f>ROUND(E213*P213,2)</f>
        <v>0</v>
      </c>
      <c r="R213" s="172" t="s">
        <v>237</v>
      </c>
      <c r="S213" s="172" t="s">
        <v>113</v>
      </c>
      <c r="T213" s="173" t="s">
        <v>113</v>
      </c>
      <c r="U213" s="157">
        <v>0</v>
      </c>
      <c r="V213" s="157">
        <f>ROUND(E213*U213,2)</f>
        <v>0</v>
      </c>
      <c r="W213" s="157"/>
      <c r="X213" s="157" t="s">
        <v>238</v>
      </c>
      <c r="Y213" s="148"/>
      <c r="Z213" s="148"/>
      <c r="AA213" s="148"/>
      <c r="AB213" s="148"/>
      <c r="AC213" s="148"/>
      <c r="AD213" s="148"/>
      <c r="AE213" s="148"/>
      <c r="AF213" s="148"/>
      <c r="AG213" s="148" t="s">
        <v>239</v>
      </c>
      <c r="AH213" s="148"/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78" t="s">
        <v>175</v>
      </c>
      <c r="D214" s="158"/>
      <c r="E214" s="159">
        <v>16.8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119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178" t="s">
        <v>155</v>
      </c>
      <c r="D215" s="158"/>
      <c r="E215" s="159"/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119</v>
      </c>
      <c r="AH215" s="148">
        <v>0</v>
      </c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55"/>
      <c r="B216" s="156"/>
      <c r="C216" s="235"/>
      <c r="D216" s="236"/>
      <c r="E216" s="236"/>
      <c r="F216" s="236"/>
      <c r="G216" s="236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8"/>
      <c r="Z216" s="148"/>
      <c r="AA216" s="148"/>
      <c r="AB216" s="148"/>
      <c r="AC216" s="148"/>
      <c r="AD216" s="148"/>
      <c r="AE216" s="148"/>
      <c r="AF216" s="148"/>
      <c r="AG216" s="148" t="s">
        <v>121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x14ac:dyDescent="0.2">
      <c r="A217" s="161" t="s">
        <v>107</v>
      </c>
      <c r="B217" s="162" t="s">
        <v>63</v>
      </c>
      <c r="C217" s="176" t="s">
        <v>64</v>
      </c>
      <c r="D217" s="163"/>
      <c r="E217" s="164"/>
      <c r="F217" s="165"/>
      <c r="G217" s="165">
        <f>SUMIF(AG218:AG226,"&lt;&gt;NOR",G218:G226)</f>
        <v>0</v>
      </c>
      <c r="H217" s="165"/>
      <c r="I217" s="165">
        <f>SUM(I218:I226)</f>
        <v>0</v>
      </c>
      <c r="J217" s="165"/>
      <c r="K217" s="165">
        <f>SUM(K218:K226)</f>
        <v>0</v>
      </c>
      <c r="L217" s="165"/>
      <c r="M217" s="165">
        <f>SUM(M218:M226)</f>
        <v>0</v>
      </c>
      <c r="N217" s="165"/>
      <c r="O217" s="165">
        <f>SUM(O218:O226)</f>
        <v>3.7399999999999998</v>
      </c>
      <c r="P217" s="165"/>
      <c r="Q217" s="165">
        <f>SUM(Q218:Q226)</f>
        <v>0</v>
      </c>
      <c r="R217" s="165"/>
      <c r="S217" s="165"/>
      <c r="T217" s="166"/>
      <c r="U217" s="160"/>
      <c r="V217" s="160">
        <f>SUM(V218:V226)</f>
        <v>0</v>
      </c>
      <c r="W217" s="160"/>
      <c r="X217" s="160"/>
      <c r="AG217" t="s">
        <v>108</v>
      </c>
    </row>
    <row r="218" spans="1:60" outlineLevel="1" x14ac:dyDescent="0.2">
      <c r="A218" s="167">
        <v>41</v>
      </c>
      <c r="B218" s="168" t="s">
        <v>252</v>
      </c>
      <c r="C218" s="177" t="s">
        <v>253</v>
      </c>
      <c r="D218" s="169" t="s">
        <v>145</v>
      </c>
      <c r="E218" s="170">
        <v>1</v>
      </c>
      <c r="F218" s="171"/>
      <c r="G218" s="172">
        <f>ROUND(E218*F218,2)</f>
        <v>0</v>
      </c>
      <c r="H218" s="171"/>
      <c r="I218" s="172">
        <f>ROUND(E218*H218,2)</f>
        <v>0</v>
      </c>
      <c r="J218" s="171"/>
      <c r="K218" s="172">
        <f>ROUND(E218*J218,2)</f>
        <v>0</v>
      </c>
      <c r="L218" s="172">
        <v>21</v>
      </c>
      <c r="M218" s="172">
        <f>G218*(1+L218/100)</f>
        <v>0</v>
      </c>
      <c r="N218" s="172">
        <v>0.45800999999999997</v>
      </c>
      <c r="O218" s="172">
        <f>ROUND(E218*N218,2)</f>
        <v>0.46</v>
      </c>
      <c r="P218" s="172">
        <v>0</v>
      </c>
      <c r="Q218" s="172">
        <f>ROUND(E218*P218,2)</f>
        <v>0</v>
      </c>
      <c r="R218" s="172" t="s">
        <v>178</v>
      </c>
      <c r="S218" s="172" t="s">
        <v>113</v>
      </c>
      <c r="T218" s="173" t="s">
        <v>113</v>
      </c>
      <c r="U218" s="157">
        <v>0</v>
      </c>
      <c r="V218" s="157">
        <f>ROUND(E218*U218,2)</f>
        <v>0</v>
      </c>
      <c r="W218" s="157"/>
      <c r="X218" s="157" t="s">
        <v>179</v>
      </c>
      <c r="Y218" s="148"/>
      <c r="Z218" s="148"/>
      <c r="AA218" s="148"/>
      <c r="AB218" s="148"/>
      <c r="AC218" s="148"/>
      <c r="AD218" s="148"/>
      <c r="AE218" s="148"/>
      <c r="AF218" s="148"/>
      <c r="AG218" s="148" t="s">
        <v>180</v>
      </c>
      <c r="AH218" s="148"/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78" t="s">
        <v>254</v>
      </c>
      <c r="D219" s="158"/>
      <c r="E219" s="159">
        <v>1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119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78" t="s">
        <v>155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119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235"/>
      <c r="D221" s="236"/>
      <c r="E221" s="236"/>
      <c r="F221" s="236"/>
      <c r="G221" s="236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121</v>
      </c>
      <c r="AH221" s="148"/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ht="22.5" outlineLevel="1" x14ac:dyDescent="0.2">
      <c r="A222" s="167">
        <v>42</v>
      </c>
      <c r="B222" s="168" t="s">
        <v>255</v>
      </c>
      <c r="C222" s="177" t="s">
        <v>256</v>
      </c>
      <c r="D222" s="169" t="s">
        <v>257</v>
      </c>
      <c r="E222" s="170">
        <v>4</v>
      </c>
      <c r="F222" s="171"/>
      <c r="G222" s="172">
        <f>ROUND(E222*F222,2)</f>
        <v>0</v>
      </c>
      <c r="H222" s="171"/>
      <c r="I222" s="172">
        <f>ROUND(E222*H222,2)</f>
        <v>0</v>
      </c>
      <c r="J222" s="171"/>
      <c r="K222" s="172">
        <f>ROUND(E222*J222,2)</f>
        <v>0</v>
      </c>
      <c r="L222" s="172">
        <v>21</v>
      </c>
      <c r="M222" s="172">
        <f>G222*(1+L222/100)</f>
        <v>0</v>
      </c>
      <c r="N222" s="172">
        <v>0.81886000000000003</v>
      </c>
      <c r="O222" s="172">
        <f>ROUND(E222*N222,2)</f>
        <v>3.28</v>
      </c>
      <c r="P222" s="172">
        <v>0</v>
      </c>
      <c r="Q222" s="172">
        <f>ROUND(E222*P222,2)</f>
        <v>0</v>
      </c>
      <c r="R222" s="172" t="s">
        <v>178</v>
      </c>
      <c r="S222" s="172" t="s">
        <v>113</v>
      </c>
      <c r="T222" s="173" t="s">
        <v>113</v>
      </c>
      <c r="U222" s="157">
        <v>0</v>
      </c>
      <c r="V222" s="157">
        <f>ROUND(E222*U222,2)</f>
        <v>0</v>
      </c>
      <c r="W222" s="157"/>
      <c r="X222" s="157" t="s">
        <v>179</v>
      </c>
      <c r="Y222" s="148"/>
      <c r="Z222" s="148"/>
      <c r="AA222" s="148"/>
      <c r="AB222" s="148"/>
      <c r="AC222" s="148"/>
      <c r="AD222" s="148"/>
      <c r="AE222" s="148"/>
      <c r="AF222" s="148"/>
      <c r="AG222" s="148" t="s">
        <v>180</v>
      </c>
      <c r="AH222" s="148"/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ht="22.5" outlineLevel="1" x14ac:dyDescent="0.2">
      <c r="A223" s="155"/>
      <c r="B223" s="156"/>
      <c r="C223" s="233" t="s">
        <v>258</v>
      </c>
      <c r="D223" s="234"/>
      <c r="E223" s="234"/>
      <c r="F223" s="234"/>
      <c r="G223" s="234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117</v>
      </c>
      <c r="AH223" s="148"/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74" t="str">
        <f>C223</f>
        <v>kanalizační, obložením dna betonem C 25/30 z cementu portlandského nebo struskoportlandského, podkladní prstenec z prostého betonu C -/7,5 pod poklop do výšky 10 cm, dodávka a osazení poklopu litinového kruhového včetně rámu.</v>
      </c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78" t="s">
        <v>259</v>
      </c>
      <c r="D224" s="158"/>
      <c r="E224" s="159">
        <v>4</v>
      </c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119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78" t="s">
        <v>155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119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235"/>
      <c r="D226" s="236"/>
      <c r="E226" s="236"/>
      <c r="F226" s="236"/>
      <c r="G226" s="236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121</v>
      </c>
      <c r="AH226" s="148"/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x14ac:dyDescent="0.2">
      <c r="A227" s="161" t="s">
        <v>107</v>
      </c>
      <c r="B227" s="162" t="s">
        <v>65</v>
      </c>
      <c r="C227" s="176" t="s">
        <v>66</v>
      </c>
      <c r="D227" s="163"/>
      <c r="E227" s="164"/>
      <c r="F227" s="165"/>
      <c r="G227" s="165">
        <f>SUMIF(AG228:AG337,"&lt;&gt;NOR",G228:G337)</f>
        <v>0</v>
      </c>
      <c r="H227" s="165"/>
      <c r="I227" s="165">
        <f>SUM(I228:I337)</f>
        <v>0</v>
      </c>
      <c r="J227" s="165"/>
      <c r="K227" s="165">
        <f>SUM(K228:K337)</f>
        <v>0</v>
      </c>
      <c r="L227" s="165"/>
      <c r="M227" s="165">
        <f>SUM(M228:M337)</f>
        <v>0</v>
      </c>
      <c r="N227" s="165"/>
      <c r="O227" s="165">
        <f>SUM(O228:O337)</f>
        <v>33.210000000000008</v>
      </c>
      <c r="P227" s="165"/>
      <c r="Q227" s="165">
        <f>SUM(Q228:Q337)</f>
        <v>0</v>
      </c>
      <c r="R227" s="165"/>
      <c r="S227" s="165"/>
      <c r="T227" s="166"/>
      <c r="U227" s="160"/>
      <c r="V227" s="160">
        <f>SUM(V228:V337)</f>
        <v>0</v>
      </c>
      <c r="W227" s="160"/>
      <c r="X227" s="160"/>
      <c r="AG227" t="s">
        <v>108</v>
      </c>
    </row>
    <row r="228" spans="1:60" outlineLevel="1" x14ac:dyDescent="0.2">
      <c r="A228" s="167">
        <v>43</v>
      </c>
      <c r="B228" s="168" t="s">
        <v>260</v>
      </c>
      <c r="C228" s="177" t="s">
        <v>261</v>
      </c>
      <c r="D228" s="169" t="s">
        <v>257</v>
      </c>
      <c r="E228" s="170">
        <v>2</v>
      </c>
      <c r="F228" s="171"/>
      <c r="G228" s="172">
        <f>ROUND(E228*F228,2)</f>
        <v>0</v>
      </c>
      <c r="H228" s="171"/>
      <c r="I228" s="172">
        <f>ROUND(E228*H228,2)</f>
        <v>0</v>
      </c>
      <c r="J228" s="171"/>
      <c r="K228" s="172">
        <f>ROUND(E228*J228,2)</f>
        <v>0</v>
      </c>
      <c r="L228" s="172">
        <v>21</v>
      </c>
      <c r="M228" s="172">
        <f>G228*(1+L228/100)</f>
        <v>0</v>
      </c>
      <c r="N228" s="172">
        <v>0.25</v>
      </c>
      <c r="O228" s="172">
        <f>ROUND(E228*N228,2)</f>
        <v>0.5</v>
      </c>
      <c r="P228" s="172">
        <v>0</v>
      </c>
      <c r="Q228" s="172">
        <f>ROUND(E228*P228,2)</f>
        <v>0</v>
      </c>
      <c r="R228" s="172" t="s">
        <v>112</v>
      </c>
      <c r="S228" s="172" t="s">
        <v>113</v>
      </c>
      <c r="T228" s="173" t="s">
        <v>113</v>
      </c>
      <c r="U228" s="157">
        <v>0</v>
      </c>
      <c r="V228" s="157">
        <f>ROUND(E228*U228,2)</f>
        <v>0</v>
      </c>
      <c r="W228" s="157"/>
      <c r="X228" s="157" t="s">
        <v>114</v>
      </c>
      <c r="Y228" s="148"/>
      <c r="Z228" s="148"/>
      <c r="AA228" s="148"/>
      <c r="AB228" s="148"/>
      <c r="AC228" s="148"/>
      <c r="AD228" s="148"/>
      <c r="AE228" s="148"/>
      <c r="AF228" s="148"/>
      <c r="AG228" s="148" t="s">
        <v>115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outlineLevel="1" x14ac:dyDescent="0.2">
      <c r="A229" s="155"/>
      <c r="B229" s="156"/>
      <c r="C229" s="178" t="s">
        <v>262</v>
      </c>
      <c r="D229" s="158"/>
      <c r="E229" s="159"/>
      <c r="F229" s="157"/>
      <c r="G229" s="157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8"/>
      <c r="Z229" s="148"/>
      <c r="AA229" s="148"/>
      <c r="AB229" s="148"/>
      <c r="AC229" s="148"/>
      <c r="AD229" s="148"/>
      <c r="AE229" s="148"/>
      <c r="AF229" s="148"/>
      <c r="AG229" s="148" t="s">
        <v>119</v>
      </c>
      <c r="AH229" s="148">
        <v>0</v>
      </c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78" t="s">
        <v>263</v>
      </c>
      <c r="D230" s="158"/>
      <c r="E230" s="159">
        <v>2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119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78" t="s">
        <v>120</v>
      </c>
      <c r="D231" s="158"/>
      <c r="E231" s="159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119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235"/>
      <c r="D232" s="236"/>
      <c r="E232" s="236"/>
      <c r="F232" s="236"/>
      <c r="G232" s="236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121</v>
      </c>
      <c r="AH232" s="148"/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ht="22.5" outlineLevel="1" x14ac:dyDescent="0.2">
      <c r="A233" s="167">
        <v>44</v>
      </c>
      <c r="B233" s="168" t="s">
        <v>264</v>
      </c>
      <c r="C233" s="177" t="s">
        <v>265</v>
      </c>
      <c r="D233" s="169" t="s">
        <v>257</v>
      </c>
      <c r="E233" s="170">
        <v>2</v>
      </c>
      <c r="F233" s="171"/>
      <c r="G233" s="172">
        <f>ROUND(E233*F233,2)</f>
        <v>0</v>
      </c>
      <c r="H233" s="171"/>
      <c r="I233" s="172">
        <f>ROUND(E233*H233,2)</f>
        <v>0</v>
      </c>
      <c r="J233" s="171"/>
      <c r="K233" s="172">
        <f>ROUND(E233*J233,2)</f>
        <v>0</v>
      </c>
      <c r="L233" s="172">
        <v>21</v>
      </c>
      <c r="M233" s="172">
        <f>G233*(1+L233/100)</f>
        <v>0</v>
      </c>
      <c r="N233" s="172">
        <v>0</v>
      </c>
      <c r="O233" s="172">
        <f>ROUND(E233*N233,2)</f>
        <v>0</v>
      </c>
      <c r="P233" s="172">
        <v>0</v>
      </c>
      <c r="Q233" s="172">
        <f>ROUND(E233*P233,2)</f>
        <v>0</v>
      </c>
      <c r="R233" s="172" t="s">
        <v>112</v>
      </c>
      <c r="S233" s="172" t="s">
        <v>113</v>
      </c>
      <c r="T233" s="173" t="s">
        <v>113</v>
      </c>
      <c r="U233" s="157">
        <v>0</v>
      </c>
      <c r="V233" s="157">
        <f>ROUND(E233*U233,2)</f>
        <v>0</v>
      </c>
      <c r="W233" s="157"/>
      <c r="X233" s="157" t="s">
        <v>114</v>
      </c>
      <c r="Y233" s="148"/>
      <c r="Z233" s="148"/>
      <c r="AA233" s="148"/>
      <c r="AB233" s="148"/>
      <c r="AC233" s="148"/>
      <c r="AD233" s="148"/>
      <c r="AE233" s="148"/>
      <c r="AF233" s="148"/>
      <c r="AG233" s="148" t="s">
        <v>115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outlineLevel="1" x14ac:dyDescent="0.2">
      <c r="A234" s="155"/>
      <c r="B234" s="156"/>
      <c r="C234" s="178" t="s">
        <v>262</v>
      </c>
      <c r="D234" s="158"/>
      <c r="E234" s="159"/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8"/>
      <c r="Z234" s="148"/>
      <c r="AA234" s="148"/>
      <c r="AB234" s="148"/>
      <c r="AC234" s="148"/>
      <c r="AD234" s="148"/>
      <c r="AE234" s="148"/>
      <c r="AF234" s="148"/>
      <c r="AG234" s="148" t="s">
        <v>119</v>
      </c>
      <c r="AH234" s="148">
        <v>0</v>
      </c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78" t="s">
        <v>263</v>
      </c>
      <c r="D235" s="158"/>
      <c r="E235" s="159">
        <v>2</v>
      </c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119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78" t="s">
        <v>120</v>
      </c>
      <c r="D236" s="158"/>
      <c r="E236" s="159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119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235"/>
      <c r="D237" s="236"/>
      <c r="E237" s="236"/>
      <c r="F237" s="236"/>
      <c r="G237" s="236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121</v>
      </c>
      <c r="AH237" s="148"/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67">
        <v>45</v>
      </c>
      <c r="B238" s="168" t="s">
        <v>266</v>
      </c>
      <c r="C238" s="177" t="s">
        <v>267</v>
      </c>
      <c r="D238" s="169" t="s">
        <v>257</v>
      </c>
      <c r="E238" s="170">
        <v>2</v>
      </c>
      <c r="F238" s="171"/>
      <c r="G238" s="172">
        <f>ROUND(E238*F238,2)</f>
        <v>0</v>
      </c>
      <c r="H238" s="171"/>
      <c r="I238" s="172">
        <f>ROUND(E238*H238,2)</f>
        <v>0</v>
      </c>
      <c r="J238" s="171"/>
      <c r="K238" s="172">
        <f>ROUND(E238*J238,2)</f>
        <v>0</v>
      </c>
      <c r="L238" s="172">
        <v>21</v>
      </c>
      <c r="M238" s="172">
        <f>G238*(1+L238/100)</f>
        <v>0</v>
      </c>
      <c r="N238" s="172">
        <v>0</v>
      </c>
      <c r="O238" s="172">
        <f>ROUND(E238*N238,2)</f>
        <v>0</v>
      </c>
      <c r="P238" s="172">
        <v>0</v>
      </c>
      <c r="Q238" s="172">
        <f>ROUND(E238*P238,2)</f>
        <v>0</v>
      </c>
      <c r="R238" s="172" t="s">
        <v>112</v>
      </c>
      <c r="S238" s="172" t="s">
        <v>113</v>
      </c>
      <c r="T238" s="173" t="s">
        <v>113</v>
      </c>
      <c r="U238" s="157">
        <v>0</v>
      </c>
      <c r="V238" s="157">
        <f>ROUND(E238*U238,2)</f>
        <v>0</v>
      </c>
      <c r="W238" s="157"/>
      <c r="X238" s="157" t="s">
        <v>114</v>
      </c>
      <c r="Y238" s="148"/>
      <c r="Z238" s="148"/>
      <c r="AA238" s="148"/>
      <c r="AB238" s="148"/>
      <c r="AC238" s="148"/>
      <c r="AD238" s="148"/>
      <c r="AE238" s="148"/>
      <c r="AF238" s="148"/>
      <c r="AG238" s="148" t="s">
        <v>115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outlineLevel="1" x14ac:dyDescent="0.2">
      <c r="A239" s="155"/>
      <c r="B239" s="156"/>
      <c r="C239" s="178" t="s">
        <v>262</v>
      </c>
      <c r="D239" s="158"/>
      <c r="E239" s="159"/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8"/>
      <c r="Z239" s="148"/>
      <c r="AA239" s="148"/>
      <c r="AB239" s="148"/>
      <c r="AC239" s="148"/>
      <c r="AD239" s="148"/>
      <c r="AE239" s="148"/>
      <c r="AF239" s="148"/>
      <c r="AG239" s="148" t="s">
        <v>119</v>
      </c>
      <c r="AH239" s="148">
        <v>0</v>
      </c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78" t="s">
        <v>268</v>
      </c>
      <c r="D240" s="158"/>
      <c r="E240" s="159">
        <v>2</v>
      </c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119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78" t="s">
        <v>120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119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235"/>
      <c r="D242" s="236"/>
      <c r="E242" s="236"/>
      <c r="F242" s="236"/>
      <c r="G242" s="236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121</v>
      </c>
      <c r="AH242" s="148"/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67">
        <v>46</v>
      </c>
      <c r="B243" s="168" t="s">
        <v>269</v>
      </c>
      <c r="C243" s="177" t="s">
        <v>270</v>
      </c>
      <c r="D243" s="169" t="s">
        <v>145</v>
      </c>
      <c r="E243" s="170">
        <v>17</v>
      </c>
      <c r="F243" s="171"/>
      <c r="G243" s="172">
        <f>ROUND(E243*F243,2)</f>
        <v>0</v>
      </c>
      <c r="H243" s="171"/>
      <c r="I243" s="172">
        <f>ROUND(E243*H243,2)</f>
        <v>0</v>
      </c>
      <c r="J243" s="171"/>
      <c r="K243" s="172">
        <f>ROUND(E243*J243,2)</f>
        <v>0</v>
      </c>
      <c r="L243" s="172">
        <v>21</v>
      </c>
      <c r="M243" s="172">
        <f>G243*(1+L243/100)</f>
        <v>0</v>
      </c>
      <c r="N243" s="172">
        <v>9.0000000000000006E-5</v>
      </c>
      <c r="O243" s="172">
        <f>ROUND(E243*N243,2)</f>
        <v>0</v>
      </c>
      <c r="P243" s="172">
        <v>0</v>
      </c>
      <c r="Q243" s="172">
        <f>ROUND(E243*P243,2)</f>
        <v>0</v>
      </c>
      <c r="R243" s="172" t="s">
        <v>112</v>
      </c>
      <c r="S243" s="172" t="s">
        <v>113</v>
      </c>
      <c r="T243" s="173" t="s">
        <v>113</v>
      </c>
      <c r="U243" s="157">
        <v>0</v>
      </c>
      <c r="V243" s="157">
        <f>ROUND(E243*U243,2)</f>
        <v>0</v>
      </c>
      <c r="W243" s="157"/>
      <c r="X243" s="157" t="s">
        <v>114</v>
      </c>
      <c r="Y243" s="148"/>
      <c r="Z243" s="148"/>
      <c r="AA243" s="148"/>
      <c r="AB243" s="148"/>
      <c r="AC243" s="148"/>
      <c r="AD243" s="148"/>
      <c r="AE243" s="148"/>
      <c r="AF243" s="148"/>
      <c r="AG243" s="148" t="s">
        <v>115</v>
      </c>
      <c r="AH243" s="148"/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78" t="s">
        <v>271</v>
      </c>
      <c r="D244" s="158"/>
      <c r="E244" s="159">
        <v>11</v>
      </c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119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78" t="s">
        <v>272</v>
      </c>
      <c r="D245" s="158"/>
      <c r="E245" s="159">
        <v>6</v>
      </c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119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78" t="s">
        <v>120</v>
      </c>
      <c r="D246" s="158"/>
      <c r="E246" s="159"/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119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235"/>
      <c r="D247" s="236"/>
      <c r="E247" s="236"/>
      <c r="F247" s="236"/>
      <c r="G247" s="236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121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ht="22.5" outlineLevel="1" x14ac:dyDescent="0.2">
      <c r="A248" s="167">
        <v>47</v>
      </c>
      <c r="B248" s="168" t="s">
        <v>273</v>
      </c>
      <c r="C248" s="177" t="s">
        <v>274</v>
      </c>
      <c r="D248" s="169" t="s">
        <v>111</v>
      </c>
      <c r="E248" s="170">
        <v>43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21</v>
      </c>
      <c r="M248" s="172">
        <f>G248*(1+L248/100)</f>
        <v>0</v>
      </c>
      <c r="N248" s="172">
        <v>7.6000000000000004E-4</v>
      </c>
      <c r="O248" s="172">
        <f>ROUND(E248*N248,2)</f>
        <v>0.03</v>
      </c>
      <c r="P248" s="172">
        <v>0</v>
      </c>
      <c r="Q248" s="172">
        <f>ROUND(E248*P248,2)</f>
        <v>0</v>
      </c>
      <c r="R248" s="172" t="s">
        <v>112</v>
      </c>
      <c r="S248" s="172" t="s">
        <v>113</v>
      </c>
      <c r="T248" s="173" t="s">
        <v>113</v>
      </c>
      <c r="U248" s="157">
        <v>0</v>
      </c>
      <c r="V248" s="157">
        <f>ROUND(E248*U248,2)</f>
        <v>0</v>
      </c>
      <c r="W248" s="157"/>
      <c r="X248" s="157" t="s">
        <v>114</v>
      </c>
      <c r="Y248" s="148"/>
      <c r="Z248" s="148"/>
      <c r="AA248" s="148"/>
      <c r="AB248" s="148"/>
      <c r="AC248" s="148"/>
      <c r="AD248" s="148"/>
      <c r="AE248" s="148"/>
      <c r="AF248" s="148"/>
      <c r="AG248" s="148" t="s">
        <v>115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78" t="s">
        <v>275</v>
      </c>
      <c r="D249" s="158"/>
      <c r="E249" s="159">
        <v>12</v>
      </c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119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78" t="s">
        <v>276</v>
      </c>
      <c r="D250" s="158"/>
      <c r="E250" s="159">
        <v>31</v>
      </c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119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78" t="s">
        <v>120</v>
      </c>
      <c r="D251" s="158"/>
      <c r="E251" s="159"/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119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235"/>
      <c r="D252" s="236"/>
      <c r="E252" s="236"/>
      <c r="F252" s="236"/>
      <c r="G252" s="236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121</v>
      </c>
      <c r="AH252" s="148"/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67">
        <v>48</v>
      </c>
      <c r="B253" s="168" t="s">
        <v>277</v>
      </c>
      <c r="C253" s="177" t="s">
        <v>278</v>
      </c>
      <c r="D253" s="169" t="s">
        <v>145</v>
      </c>
      <c r="E253" s="170">
        <v>17</v>
      </c>
      <c r="F253" s="171"/>
      <c r="G253" s="172">
        <f>ROUND(E253*F253,2)</f>
        <v>0</v>
      </c>
      <c r="H253" s="171"/>
      <c r="I253" s="172">
        <f>ROUND(E253*H253,2)</f>
        <v>0</v>
      </c>
      <c r="J253" s="171"/>
      <c r="K253" s="172">
        <f>ROUND(E253*J253,2)</f>
        <v>0</v>
      </c>
      <c r="L253" s="172">
        <v>21</v>
      </c>
      <c r="M253" s="172">
        <f>G253*(1+L253/100)</f>
        <v>0</v>
      </c>
      <c r="N253" s="172">
        <v>0</v>
      </c>
      <c r="O253" s="172">
        <f>ROUND(E253*N253,2)</f>
        <v>0</v>
      </c>
      <c r="P253" s="172">
        <v>0</v>
      </c>
      <c r="Q253" s="172">
        <f>ROUND(E253*P253,2)</f>
        <v>0</v>
      </c>
      <c r="R253" s="172" t="s">
        <v>112</v>
      </c>
      <c r="S253" s="172" t="s">
        <v>113</v>
      </c>
      <c r="T253" s="173" t="s">
        <v>113</v>
      </c>
      <c r="U253" s="157">
        <v>0</v>
      </c>
      <c r="V253" s="157">
        <f>ROUND(E253*U253,2)</f>
        <v>0</v>
      </c>
      <c r="W253" s="157"/>
      <c r="X253" s="157" t="s">
        <v>114</v>
      </c>
      <c r="Y253" s="148"/>
      <c r="Z253" s="148"/>
      <c r="AA253" s="148"/>
      <c r="AB253" s="148"/>
      <c r="AC253" s="148"/>
      <c r="AD253" s="148"/>
      <c r="AE253" s="148"/>
      <c r="AF253" s="148"/>
      <c r="AG253" s="148" t="s">
        <v>115</v>
      </c>
      <c r="AH253" s="148"/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233" t="s">
        <v>279</v>
      </c>
      <c r="D254" s="234"/>
      <c r="E254" s="234"/>
      <c r="F254" s="234"/>
      <c r="G254" s="234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117</v>
      </c>
      <c r="AH254" s="148"/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78" t="s">
        <v>271</v>
      </c>
      <c r="D255" s="158"/>
      <c r="E255" s="159">
        <v>11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119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78" t="s">
        <v>272</v>
      </c>
      <c r="D256" s="158"/>
      <c r="E256" s="159">
        <v>6</v>
      </c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119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78" t="s">
        <v>120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119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235"/>
      <c r="D258" s="236"/>
      <c r="E258" s="236"/>
      <c r="F258" s="236"/>
      <c r="G258" s="236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121</v>
      </c>
      <c r="AH258" s="148"/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67">
        <v>49</v>
      </c>
      <c r="B259" s="168" t="s">
        <v>280</v>
      </c>
      <c r="C259" s="177" t="s">
        <v>281</v>
      </c>
      <c r="D259" s="169" t="s">
        <v>111</v>
      </c>
      <c r="E259" s="170">
        <v>43</v>
      </c>
      <c r="F259" s="171"/>
      <c r="G259" s="172">
        <f>ROUND(E259*F259,2)</f>
        <v>0</v>
      </c>
      <c r="H259" s="171"/>
      <c r="I259" s="172">
        <f>ROUND(E259*H259,2)</f>
        <v>0</v>
      </c>
      <c r="J259" s="171"/>
      <c r="K259" s="172">
        <f>ROUND(E259*J259,2)</f>
        <v>0</v>
      </c>
      <c r="L259" s="172">
        <v>21</v>
      </c>
      <c r="M259" s="172">
        <f>G259*(1+L259/100)</f>
        <v>0</v>
      </c>
      <c r="N259" s="172">
        <v>0</v>
      </c>
      <c r="O259" s="172">
        <f>ROUND(E259*N259,2)</f>
        <v>0</v>
      </c>
      <c r="P259" s="172">
        <v>0</v>
      </c>
      <c r="Q259" s="172">
        <f>ROUND(E259*P259,2)</f>
        <v>0</v>
      </c>
      <c r="R259" s="172" t="s">
        <v>112</v>
      </c>
      <c r="S259" s="172" t="s">
        <v>113</v>
      </c>
      <c r="T259" s="173" t="s">
        <v>113</v>
      </c>
      <c r="U259" s="157">
        <v>0</v>
      </c>
      <c r="V259" s="157">
        <f>ROUND(E259*U259,2)</f>
        <v>0</v>
      </c>
      <c r="W259" s="157"/>
      <c r="X259" s="157" t="s">
        <v>114</v>
      </c>
      <c r="Y259" s="148"/>
      <c r="Z259" s="148"/>
      <c r="AA259" s="148"/>
      <c r="AB259" s="148"/>
      <c r="AC259" s="148"/>
      <c r="AD259" s="148"/>
      <c r="AE259" s="148"/>
      <c r="AF259" s="148"/>
      <c r="AG259" s="148" t="s">
        <v>115</v>
      </c>
      <c r="AH259" s="148"/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233" t="s">
        <v>279</v>
      </c>
      <c r="D260" s="234"/>
      <c r="E260" s="234"/>
      <c r="F260" s="234"/>
      <c r="G260" s="234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117</v>
      </c>
      <c r="AH260" s="148"/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78" t="s">
        <v>275</v>
      </c>
      <c r="D261" s="158"/>
      <c r="E261" s="159">
        <v>12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119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78" t="s">
        <v>276</v>
      </c>
      <c r="D262" s="158"/>
      <c r="E262" s="159">
        <v>31</v>
      </c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119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78" t="s">
        <v>120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119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235"/>
      <c r="D264" s="236"/>
      <c r="E264" s="236"/>
      <c r="F264" s="236"/>
      <c r="G264" s="236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121</v>
      </c>
      <c r="AH264" s="148"/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ht="22.5" outlineLevel="1" x14ac:dyDescent="0.2">
      <c r="A265" s="167">
        <v>50</v>
      </c>
      <c r="B265" s="168" t="s">
        <v>282</v>
      </c>
      <c r="C265" s="177" t="s">
        <v>283</v>
      </c>
      <c r="D265" s="169" t="s">
        <v>145</v>
      </c>
      <c r="E265" s="170">
        <v>90</v>
      </c>
      <c r="F265" s="171"/>
      <c r="G265" s="172">
        <f>ROUND(E265*F265,2)</f>
        <v>0</v>
      </c>
      <c r="H265" s="171"/>
      <c r="I265" s="172">
        <f>ROUND(E265*H265,2)</f>
        <v>0</v>
      </c>
      <c r="J265" s="171"/>
      <c r="K265" s="172">
        <f>ROUND(E265*J265,2)</f>
        <v>0</v>
      </c>
      <c r="L265" s="172">
        <v>21</v>
      </c>
      <c r="M265" s="172">
        <f>G265*(1+L265/100)</f>
        <v>0</v>
      </c>
      <c r="N265" s="172">
        <v>0.10471</v>
      </c>
      <c r="O265" s="172">
        <f>ROUND(E265*N265,2)</f>
        <v>9.42</v>
      </c>
      <c r="P265" s="172">
        <v>0</v>
      </c>
      <c r="Q265" s="172">
        <f>ROUND(E265*P265,2)</f>
        <v>0</v>
      </c>
      <c r="R265" s="172" t="s">
        <v>112</v>
      </c>
      <c r="S265" s="172" t="s">
        <v>113</v>
      </c>
      <c r="T265" s="173" t="s">
        <v>113</v>
      </c>
      <c r="U265" s="157">
        <v>0</v>
      </c>
      <c r="V265" s="157">
        <f>ROUND(E265*U265,2)</f>
        <v>0</v>
      </c>
      <c r="W265" s="157"/>
      <c r="X265" s="157" t="s">
        <v>114</v>
      </c>
      <c r="Y265" s="148"/>
      <c r="Z265" s="148"/>
      <c r="AA265" s="148"/>
      <c r="AB265" s="148"/>
      <c r="AC265" s="148"/>
      <c r="AD265" s="148"/>
      <c r="AE265" s="148"/>
      <c r="AF265" s="148"/>
      <c r="AG265" s="148" t="s">
        <v>115</v>
      </c>
      <c r="AH265" s="148"/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233" t="s">
        <v>284</v>
      </c>
      <c r="D266" s="234"/>
      <c r="E266" s="234"/>
      <c r="F266" s="234"/>
      <c r="G266" s="234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117</v>
      </c>
      <c r="AH266" s="148"/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78" t="s">
        <v>285</v>
      </c>
      <c r="D267" s="158"/>
      <c r="E267" s="159">
        <v>90</v>
      </c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119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78" t="s">
        <v>155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119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235"/>
      <c r="D269" s="236"/>
      <c r="E269" s="236"/>
      <c r="F269" s="236"/>
      <c r="G269" s="236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121</v>
      </c>
      <c r="AH269" s="148"/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ht="22.5" outlineLevel="1" x14ac:dyDescent="0.2">
      <c r="A270" s="167">
        <v>51</v>
      </c>
      <c r="B270" s="168" t="s">
        <v>286</v>
      </c>
      <c r="C270" s="177" t="s">
        <v>287</v>
      </c>
      <c r="D270" s="169" t="s">
        <v>145</v>
      </c>
      <c r="E270" s="170">
        <v>91</v>
      </c>
      <c r="F270" s="171"/>
      <c r="G270" s="172">
        <f>ROUND(E270*F270,2)</f>
        <v>0</v>
      </c>
      <c r="H270" s="171"/>
      <c r="I270" s="172">
        <f>ROUND(E270*H270,2)</f>
        <v>0</v>
      </c>
      <c r="J270" s="171"/>
      <c r="K270" s="172">
        <f>ROUND(E270*J270,2)</f>
        <v>0</v>
      </c>
      <c r="L270" s="172">
        <v>21</v>
      </c>
      <c r="M270" s="172">
        <f>G270*(1+L270/100)</f>
        <v>0</v>
      </c>
      <c r="N270" s="172">
        <v>0.188</v>
      </c>
      <c r="O270" s="172">
        <f>ROUND(E270*N270,2)</f>
        <v>17.11</v>
      </c>
      <c r="P270" s="172">
        <v>0</v>
      </c>
      <c r="Q270" s="172">
        <f>ROUND(E270*P270,2)</f>
        <v>0</v>
      </c>
      <c r="R270" s="172" t="s">
        <v>112</v>
      </c>
      <c r="S270" s="172" t="s">
        <v>113</v>
      </c>
      <c r="T270" s="173" t="s">
        <v>113</v>
      </c>
      <c r="U270" s="157">
        <v>0</v>
      </c>
      <c r="V270" s="157">
        <f>ROUND(E270*U270,2)</f>
        <v>0</v>
      </c>
      <c r="W270" s="157"/>
      <c r="X270" s="157" t="s">
        <v>114</v>
      </c>
      <c r="Y270" s="148"/>
      <c r="Z270" s="148"/>
      <c r="AA270" s="148"/>
      <c r="AB270" s="148"/>
      <c r="AC270" s="148"/>
      <c r="AD270" s="148"/>
      <c r="AE270" s="148"/>
      <c r="AF270" s="148"/>
      <c r="AG270" s="148" t="s">
        <v>115</v>
      </c>
      <c r="AH270" s="148"/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233" t="s">
        <v>288</v>
      </c>
      <c r="D271" s="234"/>
      <c r="E271" s="234"/>
      <c r="F271" s="234"/>
      <c r="G271" s="234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117</v>
      </c>
      <c r="AH271" s="148"/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78" t="s">
        <v>289</v>
      </c>
      <c r="D272" s="158"/>
      <c r="E272" s="159">
        <v>31</v>
      </c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119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78" t="s">
        <v>290</v>
      </c>
      <c r="D273" s="158"/>
      <c r="E273" s="159">
        <v>12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119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78" t="s">
        <v>291</v>
      </c>
      <c r="D274" s="158"/>
      <c r="E274" s="159">
        <v>8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119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178" t="s">
        <v>292</v>
      </c>
      <c r="D275" s="158"/>
      <c r="E275" s="159">
        <v>20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119</v>
      </c>
      <c r="AH275" s="148">
        <v>0</v>
      </c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55"/>
      <c r="B276" s="156"/>
      <c r="C276" s="178" t="s">
        <v>293</v>
      </c>
      <c r="D276" s="158"/>
      <c r="E276" s="159">
        <v>20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8"/>
      <c r="Z276" s="148"/>
      <c r="AA276" s="148"/>
      <c r="AB276" s="148"/>
      <c r="AC276" s="148"/>
      <c r="AD276" s="148"/>
      <c r="AE276" s="148"/>
      <c r="AF276" s="148"/>
      <c r="AG276" s="148" t="s">
        <v>119</v>
      </c>
      <c r="AH276" s="148">
        <v>0</v>
      </c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78" t="s">
        <v>155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119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235"/>
      <c r="D278" s="236"/>
      <c r="E278" s="236"/>
      <c r="F278" s="236"/>
      <c r="G278" s="236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121</v>
      </c>
      <c r="AH278" s="148"/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ht="22.5" outlineLevel="1" x14ac:dyDescent="0.2">
      <c r="A279" s="167">
        <v>52</v>
      </c>
      <c r="B279" s="168" t="s">
        <v>294</v>
      </c>
      <c r="C279" s="177" t="s">
        <v>295</v>
      </c>
      <c r="D279" s="169" t="s">
        <v>145</v>
      </c>
      <c r="E279" s="170">
        <v>18</v>
      </c>
      <c r="F279" s="171"/>
      <c r="G279" s="172">
        <f>ROUND(E279*F279,2)</f>
        <v>0</v>
      </c>
      <c r="H279" s="171"/>
      <c r="I279" s="172">
        <f>ROUND(E279*H279,2)</f>
        <v>0</v>
      </c>
      <c r="J279" s="171"/>
      <c r="K279" s="172">
        <f>ROUND(E279*J279,2)</f>
        <v>0</v>
      </c>
      <c r="L279" s="172">
        <v>21</v>
      </c>
      <c r="M279" s="172">
        <f>G279*(1+L279/100)</f>
        <v>0</v>
      </c>
      <c r="N279" s="172">
        <v>2.0000000000000002E-5</v>
      </c>
      <c r="O279" s="172">
        <f>ROUND(E279*N279,2)</f>
        <v>0</v>
      </c>
      <c r="P279" s="172">
        <v>0</v>
      </c>
      <c r="Q279" s="172">
        <f>ROUND(E279*P279,2)</f>
        <v>0</v>
      </c>
      <c r="R279" s="172" t="s">
        <v>112</v>
      </c>
      <c r="S279" s="172" t="s">
        <v>113</v>
      </c>
      <c r="T279" s="173" t="s">
        <v>113</v>
      </c>
      <c r="U279" s="157">
        <v>0</v>
      </c>
      <c r="V279" s="157">
        <f>ROUND(E279*U279,2)</f>
        <v>0</v>
      </c>
      <c r="W279" s="157"/>
      <c r="X279" s="157" t="s">
        <v>114</v>
      </c>
      <c r="Y279" s="148"/>
      <c r="Z279" s="148"/>
      <c r="AA279" s="148"/>
      <c r="AB279" s="148"/>
      <c r="AC279" s="148"/>
      <c r="AD279" s="148"/>
      <c r="AE279" s="148"/>
      <c r="AF279" s="148"/>
      <c r="AG279" s="148" t="s">
        <v>115</v>
      </c>
      <c r="AH279" s="148"/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233" t="s">
        <v>296</v>
      </c>
      <c r="D280" s="234"/>
      <c r="E280" s="234"/>
      <c r="F280" s="234"/>
      <c r="G280" s="234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117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outlineLevel="1" x14ac:dyDescent="0.2">
      <c r="A281" s="155"/>
      <c r="B281" s="156"/>
      <c r="C281" s="178" t="s">
        <v>297</v>
      </c>
      <c r="D281" s="158"/>
      <c r="E281" s="159">
        <v>18</v>
      </c>
      <c r="F281" s="157"/>
      <c r="G281" s="157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8"/>
      <c r="Z281" s="148"/>
      <c r="AA281" s="148"/>
      <c r="AB281" s="148"/>
      <c r="AC281" s="148"/>
      <c r="AD281" s="148"/>
      <c r="AE281" s="148"/>
      <c r="AF281" s="148"/>
      <c r="AG281" s="148" t="s">
        <v>119</v>
      </c>
      <c r="AH281" s="148">
        <v>0</v>
      </c>
      <c r="AI281" s="148"/>
      <c r="AJ281" s="148"/>
      <c r="AK281" s="148"/>
      <c r="AL281" s="148"/>
      <c r="AM281" s="148"/>
      <c r="AN281" s="148"/>
      <c r="AO281" s="148"/>
      <c r="AP281" s="148"/>
      <c r="AQ281" s="148"/>
      <c r="AR281" s="148"/>
      <c r="AS281" s="148"/>
      <c r="AT281" s="148"/>
      <c r="AU281" s="148"/>
      <c r="AV281" s="148"/>
      <c r="AW281" s="148"/>
      <c r="AX281" s="148"/>
      <c r="AY281" s="148"/>
      <c r="AZ281" s="148"/>
      <c r="BA281" s="148"/>
      <c r="BB281" s="148"/>
      <c r="BC281" s="148"/>
      <c r="BD281" s="148"/>
      <c r="BE281" s="148"/>
      <c r="BF281" s="148"/>
      <c r="BG281" s="148"/>
      <c r="BH281" s="148"/>
    </row>
    <row r="282" spans="1:60" outlineLevel="1" x14ac:dyDescent="0.2">
      <c r="A282" s="155"/>
      <c r="B282" s="156"/>
      <c r="C282" s="178" t="s">
        <v>155</v>
      </c>
      <c r="D282" s="158"/>
      <c r="E282" s="159"/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8"/>
      <c r="Z282" s="148"/>
      <c r="AA282" s="148"/>
      <c r="AB282" s="148"/>
      <c r="AC282" s="148"/>
      <c r="AD282" s="148"/>
      <c r="AE282" s="148"/>
      <c r="AF282" s="148"/>
      <c r="AG282" s="148" t="s">
        <v>119</v>
      </c>
      <c r="AH282" s="148">
        <v>0</v>
      </c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235"/>
      <c r="D283" s="236"/>
      <c r="E283" s="236"/>
      <c r="F283" s="236"/>
      <c r="G283" s="236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121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67">
        <v>53</v>
      </c>
      <c r="B284" s="168" t="s">
        <v>298</v>
      </c>
      <c r="C284" s="177" t="s">
        <v>299</v>
      </c>
      <c r="D284" s="169" t="s">
        <v>111</v>
      </c>
      <c r="E284" s="170">
        <v>28.25</v>
      </c>
      <c r="F284" s="171"/>
      <c r="G284" s="172">
        <f>ROUND(E284*F284,2)</f>
        <v>0</v>
      </c>
      <c r="H284" s="171"/>
      <c r="I284" s="172">
        <f>ROUND(E284*H284,2)</f>
        <v>0</v>
      </c>
      <c r="J284" s="171"/>
      <c r="K284" s="172">
        <f>ROUND(E284*J284,2)</f>
        <v>0</v>
      </c>
      <c r="L284" s="172">
        <v>21</v>
      </c>
      <c r="M284" s="172">
        <f>G284*(1+L284/100)</f>
        <v>0</v>
      </c>
      <c r="N284" s="172">
        <v>3.0000000000000001E-5</v>
      </c>
      <c r="O284" s="172">
        <f>ROUND(E284*N284,2)</f>
        <v>0</v>
      </c>
      <c r="P284" s="172">
        <v>0</v>
      </c>
      <c r="Q284" s="172">
        <f>ROUND(E284*P284,2)</f>
        <v>0</v>
      </c>
      <c r="R284" s="172" t="s">
        <v>112</v>
      </c>
      <c r="S284" s="172" t="s">
        <v>113</v>
      </c>
      <c r="T284" s="173" t="s">
        <v>113</v>
      </c>
      <c r="U284" s="157">
        <v>0</v>
      </c>
      <c r="V284" s="157">
        <f>ROUND(E284*U284,2)</f>
        <v>0</v>
      </c>
      <c r="W284" s="157"/>
      <c r="X284" s="157" t="s">
        <v>114</v>
      </c>
      <c r="Y284" s="148"/>
      <c r="Z284" s="148"/>
      <c r="AA284" s="148"/>
      <c r="AB284" s="148"/>
      <c r="AC284" s="148"/>
      <c r="AD284" s="148"/>
      <c r="AE284" s="148"/>
      <c r="AF284" s="148"/>
      <c r="AG284" s="148" t="s">
        <v>115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outlineLevel="1" x14ac:dyDescent="0.2">
      <c r="A285" s="155"/>
      <c r="B285" s="156"/>
      <c r="C285" s="178" t="s">
        <v>300</v>
      </c>
      <c r="D285" s="158"/>
      <c r="E285" s="159"/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8"/>
      <c r="Z285" s="148"/>
      <c r="AA285" s="148"/>
      <c r="AB285" s="148"/>
      <c r="AC285" s="148"/>
      <c r="AD285" s="148"/>
      <c r="AE285" s="148"/>
      <c r="AF285" s="148"/>
      <c r="AG285" s="148" t="s">
        <v>119</v>
      </c>
      <c r="AH285" s="148">
        <v>0</v>
      </c>
      <c r="AI285" s="148"/>
      <c r="AJ285" s="148"/>
      <c r="AK285" s="148"/>
      <c r="AL285" s="148"/>
      <c r="AM285" s="148"/>
      <c r="AN285" s="148"/>
      <c r="AO285" s="148"/>
      <c r="AP285" s="148"/>
      <c r="AQ285" s="148"/>
      <c r="AR285" s="148"/>
      <c r="AS285" s="148"/>
      <c r="AT285" s="148"/>
      <c r="AU285" s="148"/>
      <c r="AV285" s="148"/>
      <c r="AW285" s="148"/>
      <c r="AX285" s="148"/>
      <c r="AY285" s="148"/>
      <c r="AZ285" s="148"/>
      <c r="BA285" s="148"/>
      <c r="BB285" s="148"/>
      <c r="BC285" s="148"/>
      <c r="BD285" s="148"/>
      <c r="BE285" s="148"/>
      <c r="BF285" s="148"/>
      <c r="BG285" s="148"/>
      <c r="BH285" s="148"/>
    </row>
    <row r="286" spans="1:60" outlineLevel="1" x14ac:dyDescent="0.2">
      <c r="A286" s="155"/>
      <c r="B286" s="156"/>
      <c r="C286" s="178" t="s">
        <v>301</v>
      </c>
      <c r="D286" s="158"/>
      <c r="E286" s="159">
        <v>14</v>
      </c>
      <c r="F286" s="157"/>
      <c r="G286" s="157"/>
      <c r="H286" s="157"/>
      <c r="I286" s="157"/>
      <c r="J286" s="157"/>
      <c r="K286" s="157"/>
      <c r="L286" s="157"/>
      <c r="M286" s="157"/>
      <c r="N286" s="157"/>
      <c r="O286" s="157"/>
      <c r="P286" s="157"/>
      <c r="Q286" s="157"/>
      <c r="R286" s="157"/>
      <c r="S286" s="157"/>
      <c r="T286" s="157"/>
      <c r="U286" s="157"/>
      <c r="V286" s="157"/>
      <c r="W286" s="157"/>
      <c r="X286" s="157"/>
      <c r="Y286" s="148"/>
      <c r="Z286" s="148"/>
      <c r="AA286" s="148"/>
      <c r="AB286" s="148"/>
      <c r="AC286" s="148"/>
      <c r="AD286" s="148"/>
      <c r="AE286" s="148"/>
      <c r="AF286" s="148"/>
      <c r="AG286" s="148" t="s">
        <v>119</v>
      </c>
      <c r="AH286" s="148">
        <v>0</v>
      </c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outlineLevel="1" x14ac:dyDescent="0.2">
      <c r="A287" s="155"/>
      <c r="B287" s="156"/>
      <c r="C287" s="178" t="s">
        <v>302</v>
      </c>
      <c r="D287" s="158"/>
      <c r="E287" s="159">
        <v>14.25</v>
      </c>
      <c r="F287" s="157"/>
      <c r="G287" s="157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119</v>
      </c>
      <c r="AH287" s="148">
        <v>0</v>
      </c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48"/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178" t="s">
        <v>120</v>
      </c>
      <c r="D288" s="158"/>
      <c r="E288" s="159"/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119</v>
      </c>
      <c r="AH288" s="148">
        <v>0</v>
      </c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235"/>
      <c r="D289" s="236"/>
      <c r="E289" s="236"/>
      <c r="F289" s="236"/>
      <c r="G289" s="236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121</v>
      </c>
      <c r="AH289" s="148"/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67">
        <v>54</v>
      </c>
      <c r="B290" s="168" t="s">
        <v>303</v>
      </c>
      <c r="C290" s="177" t="s">
        <v>304</v>
      </c>
      <c r="D290" s="169" t="s">
        <v>145</v>
      </c>
      <c r="E290" s="170">
        <v>18</v>
      </c>
      <c r="F290" s="171"/>
      <c r="G290" s="172">
        <f>ROUND(E290*F290,2)</f>
        <v>0</v>
      </c>
      <c r="H290" s="171"/>
      <c r="I290" s="172">
        <f>ROUND(E290*H290,2)</f>
        <v>0</v>
      </c>
      <c r="J290" s="171"/>
      <c r="K290" s="172">
        <f>ROUND(E290*J290,2)</f>
        <v>0</v>
      </c>
      <c r="L290" s="172">
        <v>21</v>
      </c>
      <c r="M290" s="172">
        <f>G290*(1+L290/100)</f>
        <v>0</v>
      </c>
      <c r="N290" s="172">
        <v>0</v>
      </c>
      <c r="O290" s="172">
        <f>ROUND(E290*N290,2)</f>
        <v>0</v>
      </c>
      <c r="P290" s="172">
        <v>0</v>
      </c>
      <c r="Q290" s="172">
        <f>ROUND(E290*P290,2)</f>
        <v>0</v>
      </c>
      <c r="R290" s="172" t="s">
        <v>112</v>
      </c>
      <c r="S290" s="172" t="s">
        <v>113</v>
      </c>
      <c r="T290" s="173" t="s">
        <v>113</v>
      </c>
      <c r="U290" s="157">
        <v>0</v>
      </c>
      <c r="V290" s="157">
        <f>ROUND(E290*U290,2)</f>
        <v>0</v>
      </c>
      <c r="W290" s="157"/>
      <c r="X290" s="157" t="s">
        <v>114</v>
      </c>
      <c r="Y290" s="148"/>
      <c r="Z290" s="148"/>
      <c r="AA290" s="148"/>
      <c r="AB290" s="148"/>
      <c r="AC290" s="148"/>
      <c r="AD290" s="148"/>
      <c r="AE290" s="148"/>
      <c r="AF290" s="148"/>
      <c r="AG290" s="148" t="s">
        <v>115</v>
      </c>
      <c r="AH290" s="148"/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233" t="s">
        <v>305</v>
      </c>
      <c r="D291" s="234"/>
      <c r="E291" s="234"/>
      <c r="F291" s="234"/>
      <c r="G291" s="234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117</v>
      </c>
      <c r="AH291" s="148"/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178" t="s">
        <v>306</v>
      </c>
      <c r="D292" s="158"/>
      <c r="E292" s="159">
        <v>18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119</v>
      </c>
      <c r="AH292" s="148">
        <v>0</v>
      </c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outlineLevel="1" x14ac:dyDescent="0.2">
      <c r="A293" s="155"/>
      <c r="B293" s="156"/>
      <c r="C293" s="178" t="s">
        <v>155</v>
      </c>
      <c r="D293" s="158"/>
      <c r="E293" s="159"/>
      <c r="F293" s="157"/>
      <c r="G293" s="157"/>
      <c r="H293" s="157"/>
      <c r="I293" s="157"/>
      <c r="J293" s="157"/>
      <c r="K293" s="157"/>
      <c r="L293" s="157"/>
      <c r="M293" s="157"/>
      <c r="N293" s="157"/>
      <c r="O293" s="157"/>
      <c r="P293" s="157"/>
      <c r="Q293" s="157"/>
      <c r="R293" s="157"/>
      <c r="S293" s="157"/>
      <c r="T293" s="157"/>
      <c r="U293" s="157"/>
      <c r="V293" s="157"/>
      <c r="W293" s="157"/>
      <c r="X293" s="157"/>
      <c r="Y293" s="148"/>
      <c r="Z293" s="148"/>
      <c r="AA293" s="148"/>
      <c r="AB293" s="148"/>
      <c r="AC293" s="148"/>
      <c r="AD293" s="148"/>
      <c r="AE293" s="148"/>
      <c r="AF293" s="148"/>
      <c r="AG293" s="148" t="s">
        <v>119</v>
      </c>
      <c r="AH293" s="148">
        <v>0</v>
      </c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outlineLevel="1" x14ac:dyDescent="0.2">
      <c r="A294" s="155"/>
      <c r="B294" s="156"/>
      <c r="C294" s="235"/>
      <c r="D294" s="236"/>
      <c r="E294" s="236"/>
      <c r="F294" s="236"/>
      <c r="G294" s="236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121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48"/>
      <c r="BB294" s="148"/>
      <c r="BC294" s="148"/>
      <c r="BD294" s="148"/>
      <c r="BE294" s="148"/>
      <c r="BF294" s="148"/>
      <c r="BG294" s="148"/>
      <c r="BH294" s="148"/>
    </row>
    <row r="295" spans="1:60" ht="33.75" outlineLevel="1" x14ac:dyDescent="0.2">
      <c r="A295" s="167">
        <v>55</v>
      </c>
      <c r="B295" s="168" t="s">
        <v>307</v>
      </c>
      <c r="C295" s="177" t="s">
        <v>308</v>
      </c>
      <c r="D295" s="169" t="s">
        <v>309</v>
      </c>
      <c r="E295" s="170">
        <v>4.4999999999999997E-3</v>
      </c>
      <c r="F295" s="171"/>
      <c r="G295" s="172">
        <f>ROUND(E295*F295,2)</f>
        <v>0</v>
      </c>
      <c r="H295" s="171"/>
      <c r="I295" s="172">
        <f>ROUND(E295*H295,2)</f>
        <v>0</v>
      </c>
      <c r="J295" s="171"/>
      <c r="K295" s="172">
        <f>ROUND(E295*J295,2)</f>
        <v>0</v>
      </c>
      <c r="L295" s="172">
        <v>21</v>
      </c>
      <c r="M295" s="172">
        <f>G295*(1+L295/100)</f>
        <v>0</v>
      </c>
      <c r="N295" s="172">
        <v>1</v>
      </c>
      <c r="O295" s="172">
        <f>ROUND(E295*N295,2)</f>
        <v>0</v>
      </c>
      <c r="P295" s="172">
        <v>0</v>
      </c>
      <c r="Q295" s="172">
        <f>ROUND(E295*P295,2)</f>
        <v>0</v>
      </c>
      <c r="R295" s="172" t="s">
        <v>237</v>
      </c>
      <c r="S295" s="172" t="s">
        <v>113</v>
      </c>
      <c r="T295" s="173" t="s">
        <v>113</v>
      </c>
      <c r="U295" s="157">
        <v>0</v>
      </c>
      <c r="V295" s="157">
        <f>ROUND(E295*U295,2)</f>
        <v>0</v>
      </c>
      <c r="W295" s="157"/>
      <c r="X295" s="157" t="s">
        <v>238</v>
      </c>
      <c r="Y295" s="148"/>
      <c r="Z295" s="148"/>
      <c r="AA295" s="148"/>
      <c r="AB295" s="148"/>
      <c r="AC295" s="148"/>
      <c r="AD295" s="148"/>
      <c r="AE295" s="148"/>
      <c r="AF295" s="148"/>
      <c r="AG295" s="148" t="s">
        <v>239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78" t="s">
        <v>310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119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78" t="s">
        <v>311</v>
      </c>
      <c r="D297" s="158"/>
      <c r="E297" s="159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119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235"/>
      <c r="D298" s="236"/>
      <c r="E298" s="236"/>
      <c r="F298" s="236"/>
      <c r="G298" s="236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121</v>
      </c>
      <c r="AH298" s="148"/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ht="22.5" outlineLevel="1" x14ac:dyDescent="0.2">
      <c r="A299" s="167">
        <v>56</v>
      </c>
      <c r="B299" s="168" t="s">
        <v>312</v>
      </c>
      <c r="C299" s="177" t="s">
        <v>313</v>
      </c>
      <c r="D299" s="169" t="s">
        <v>257</v>
      </c>
      <c r="E299" s="170">
        <v>2</v>
      </c>
      <c r="F299" s="171"/>
      <c r="G299" s="172">
        <f>ROUND(E299*F299,2)</f>
        <v>0</v>
      </c>
      <c r="H299" s="171"/>
      <c r="I299" s="172">
        <f>ROUND(E299*H299,2)</f>
        <v>0</v>
      </c>
      <c r="J299" s="171"/>
      <c r="K299" s="172">
        <f>ROUND(E299*J299,2)</f>
        <v>0</v>
      </c>
      <c r="L299" s="172">
        <v>21</v>
      </c>
      <c r="M299" s="172">
        <f>G299*(1+L299/100)</f>
        <v>0</v>
      </c>
      <c r="N299" s="172">
        <v>5.1000000000000004E-3</v>
      </c>
      <c r="O299" s="172">
        <f>ROUND(E299*N299,2)</f>
        <v>0.01</v>
      </c>
      <c r="P299" s="172">
        <v>0</v>
      </c>
      <c r="Q299" s="172">
        <f>ROUND(E299*P299,2)</f>
        <v>0</v>
      </c>
      <c r="R299" s="172" t="s">
        <v>237</v>
      </c>
      <c r="S299" s="172" t="s">
        <v>113</v>
      </c>
      <c r="T299" s="173" t="s">
        <v>113</v>
      </c>
      <c r="U299" s="157">
        <v>0</v>
      </c>
      <c r="V299" s="157">
        <f>ROUND(E299*U299,2)</f>
        <v>0</v>
      </c>
      <c r="W299" s="157"/>
      <c r="X299" s="157" t="s">
        <v>238</v>
      </c>
      <c r="Y299" s="148"/>
      <c r="Z299" s="148"/>
      <c r="AA299" s="148"/>
      <c r="AB299" s="148"/>
      <c r="AC299" s="148"/>
      <c r="AD299" s="148"/>
      <c r="AE299" s="148"/>
      <c r="AF299" s="148"/>
      <c r="AG299" s="148" t="s">
        <v>239</v>
      </c>
      <c r="AH299" s="148"/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78" t="s">
        <v>263</v>
      </c>
      <c r="D300" s="158"/>
      <c r="E300" s="159">
        <v>2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119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78" t="s">
        <v>120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119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235"/>
      <c r="D302" s="236"/>
      <c r="E302" s="236"/>
      <c r="F302" s="236"/>
      <c r="G302" s="236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121</v>
      </c>
      <c r="AH302" s="148"/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ht="22.5" outlineLevel="1" x14ac:dyDescent="0.2">
      <c r="A303" s="167">
        <v>57</v>
      </c>
      <c r="B303" s="168" t="s">
        <v>314</v>
      </c>
      <c r="C303" s="177" t="s">
        <v>315</v>
      </c>
      <c r="D303" s="169" t="s">
        <v>257</v>
      </c>
      <c r="E303" s="170">
        <v>2</v>
      </c>
      <c r="F303" s="171"/>
      <c r="G303" s="172">
        <f>ROUND(E303*F303,2)</f>
        <v>0</v>
      </c>
      <c r="H303" s="171"/>
      <c r="I303" s="172">
        <f>ROUND(E303*H303,2)</f>
        <v>0</v>
      </c>
      <c r="J303" s="171"/>
      <c r="K303" s="172">
        <f>ROUND(E303*J303,2)</f>
        <v>0</v>
      </c>
      <c r="L303" s="172">
        <v>21</v>
      </c>
      <c r="M303" s="172">
        <f>G303*(1+L303/100)</f>
        <v>0</v>
      </c>
      <c r="N303" s="172">
        <v>5.1000000000000004E-3</v>
      </c>
      <c r="O303" s="172">
        <f>ROUND(E303*N303,2)</f>
        <v>0.01</v>
      </c>
      <c r="P303" s="172">
        <v>0</v>
      </c>
      <c r="Q303" s="172">
        <f>ROUND(E303*P303,2)</f>
        <v>0</v>
      </c>
      <c r="R303" s="172" t="s">
        <v>237</v>
      </c>
      <c r="S303" s="172" t="s">
        <v>113</v>
      </c>
      <c r="T303" s="173" t="s">
        <v>113</v>
      </c>
      <c r="U303" s="157">
        <v>0</v>
      </c>
      <c r="V303" s="157">
        <f>ROUND(E303*U303,2)</f>
        <v>0</v>
      </c>
      <c r="W303" s="157"/>
      <c r="X303" s="157" t="s">
        <v>238</v>
      </c>
      <c r="Y303" s="148"/>
      <c r="Z303" s="148"/>
      <c r="AA303" s="148"/>
      <c r="AB303" s="148"/>
      <c r="AC303" s="148"/>
      <c r="AD303" s="148"/>
      <c r="AE303" s="148"/>
      <c r="AF303" s="148"/>
      <c r="AG303" s="148" t="s">
        <v>239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outlineLevel="1" x14ac:dyDescent="0.2">
      <c r="A304" s="155"/>
      <c r="B304" s="156"/>
      <c r="C304" s="178" t="s">
        <v>316</v>
      </c>
      <c r="D304" s="158"/>
      <c r="E304" s="159">
        <v>2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8"/>
      <c r="Z304" s="148"/>
      <c r="AA304" s="148"/>
      <c r="AB304" s="148"/>
      <c r="AC304" s="148"/>
      <c r="AD304" s="148"/>
      <c r="AE304" s="148"/>
      <c r="AF304" s="148"/>
      <c r="AG304" s="148" t="s">
        <v>119</v>
      </c>
      <c r="AH304" s="148">
        <v>0</v>
      </c>
      <c r="AI304" s="148"/>
      <c r="AJ304" s="148"/>
      <c r="AK304" s="148"/>
      <c r="AL304" s="148"/>
      <c r="AM304" s="148"/>
      <c r="AN304" s="148"/>
      <c r="AO304" s="148"/>
      <c r="AP304" s="148"/>
      <c r="AQ304" s="148"/>
      <c r="AR304" s="148"/>
      <c r="AS304" s="148"/>
      <c r="AT304" s="148"/>
      <c r="AU304" s="148"/>
      <c r="AV304" s="148"/>
      <c r="AW304" s="148"/>
      <c r="AX304" s="148"/>
      <c r="AY304" s="148"/>
      <c r="AZ304" s="148"/>
      <c r="BA304" s="148"/>
      <c r="BB304" s="148"/>
      <c r="BC304" s="148"/>
      <c r="BD304" s="148"/>
      <c r="BE304" s="148"/>
      <c r="BF304" s="148"/>
      <c r="BG304" s="148"/>
      <c r="BH304" s="148"/>
    </row>
    <row r="305" spans="1:60" outlineLevel="1" x14ac:dyDescent="0.2">
      <c r="A305" s="155"/>
      <c r="B305" s="156"/>
      <c r="C305" s="178" t="s">
        <v>120</v>
      </c>
      <c r="D305" s="158"/>
      <c r="E305" s="159"/>
      <c r="F305" s="157"/>
      <c r="G305" s="157"/>
      <c r="H305" s="157"/>
      <c r="I305" s="157"/>
      <c r="J305" s="157"/>
      <c r="K305" s="157"/>
      <c r="L305" s="157"/>
      <c r="M305" s="157"/>
      <c r="N305" s="157"/>
      <c r="O305" s="157"/>
      <c r="P305" s="157"/>
      <c r="Q305" s="157"/>
      <c r="R305" s="157"/>
      <c r="S305" s="157"/>
      <c r="T305" s="157"/>
      <c r="U305" s="157"/>
      <c r="V305" s="157"/>
      <c r="W305" s="157"/>
      <c r="X305" s="157"/>
      <c r="Y305" s="148"/>
      <c r="Z305" s="148"/>
      <c r="AA305" s="148"/>
      <c r="AB305" s="148"/>
      <c r="AC305" s="148"/>
      <c r="AD305" s="148"/>
      <c r="AE305" s="148"/>
      <c r="AF305" s="148"/>
      <c r="AG305" s="148" t="s">
        <v>119</v>
      </c>
      <c r="AH305" s="148">
        <v>0</v>
      </c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235"/>
      <c r="D306" s="236"/>
      <c r="E306" s="236"/>
      <c r="F306" s="236"/>
      <c r="G306" s="236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121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outlineLevel="1" x14ac:dyDescent="0.2">
      <c r="A307" s="167">
        <v>58</v>
      </c>
      <c r="B307" s="168" t="s">
        <v>317</v>
      </c>
      <c r="C307" s="177" t="s">
        <v>318</v>
      </c>
      <c r="D307" s="169" t="s">
        <v>257</v>
      </c>
      <c r="E307" s="170">
        <v>2</v>
      </c>
      <c r="F307" s="171"/>
      <c r="G307" s="172">
        <f>ROUND(E307*F307,2)</f>
        <v>0</v>
      </c>
      <c r="H307" s="171"/>
      <c r="I307" s="172">
        <f>ROUND(E307*H307,2)</f>
        <v>0</v>
      </c>
      <c r="J307" s="171"/>
      <c r="K307" s="172">
        <f>ROUND(E307*J307,2)</f>
        <v>0</v>
      </c>
      <c r="L307" s="172">
        <v>21</v>
      </c>
      <c r="M307" s="172">
        <f>G307*(1+L307/100)</f>
        <v>0</v>
      </c>
      <c r="N307" s="172">
        <v>1.2600000000000001E-3</v>
      </c>
      <c r="O307" s="172">
        <f>ROUND(E307*N307,2)</f>
        <v>0</v>
      </c>
      <c r="P307" s="172">
        <v>0</v>
      </c>
      <c r="Q307" s="172">
        <f>ROUND(E307*P307,2)</f>
        <v>0</v>
      </c>
      <c r="R307" s="172" t="s">
        <v>237</v>
      </c>
      <c r="S307" s="172" t="s">
        <v>319</v>
      </c>
      <c r="T307" s="173" t="s">
        <v>319</v>
      </c>
      <c r="U307" s="157">
        <v>0</v>
      </c>
      <c r="V307" s="157">
        <f>ROUND(E307*U307,2)</f>
        <v>0</v>
      </c>
      <c r="W307" s="157"/>
      <c r="X307" s="157" t="s">
        <v>238</v>
      </c>
      <c r="Y307" s="148"/>
      <c r="Z307" s="148"/>
      <c r="AA307" s="148"/>
      <c r="AB307" s="148"/>
      <c r="AC307" s="148"/>
      <c r="AD307" s="148"/>
      <c r="AE307" s="148"/>
      <c r="AF307" s="148"/>
      <c r="AG307" s="148" t="s">
        <v>239</v>
      </c>
      <c r="AH307" s="148"/>
      <c r="AI307" s="148"/>
      <c r="AJ307" s="148"/>
      <c r="AK307" s="148"/>
      <c r="AL307" s="148"/>
      <c r="AM307" s="148"/>
      <c r="AN307" s="148"/>
      <c r="AO307" s="148"/>
      <c r="AP307" s="148"/>
      <c r="AQ307" s="148"/>
      <c r="AR307" s="148"/>
      <c r="AS307" s="148"/>
      <c r="AT307" s="148"/>
      <c r="AU307" s="148"/>
      <c r="AV307" s="148"/>
      <c r="AW307" s="148"/>
      <c r="AX307" s="148"/>
      <c r="AY307" s="148"/>
      <c r="AZ307" s="148"/>
      <c r="BA307" s="148"/>
      <c r="BB307" s="148"/>
      <c r="BC307" s="148"/>
      <c r="BD307" s="148"/>
      <c r="BE307" s="148"/>
      <c r="BF307" s="148"/>
      <c r="BG307" s="148"/>
      <c r="BH307" s="148"/>
    </row>
    <row r="308" spans="1:60" outlineLevel="1" x14ac:dyDescent="0.2">
      <c r="A308" s="155"/>
      <c r="B308" s="156"/>
      <c r="C308" s="178" t="s">
        <v>262</v>
      </c>
      <c r="D308" s="158"/>
      <c r="E308" s="159"/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8"/>
      <c r="Z308" s="148"/>
      <c r="AA308" s="148"/>
      <c r="AB308" s="148"/>
      <c r="AC308" s="148"/>
      <c r="AD308" s="148"/>
      <c r="AE308" s="148"/>
      <c r="AF308" s="148"/>
      <c r="AG308" s="148" t="s">
        <v>119</v>
      </c>
      <c r="AH308" s="148">
        <v>0</v>
      </c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178" t="s">
        <v>320</v>
      </c>
      <c r="D309" s="158"/>
      <c r="E309" s="159">
        <v>2</v>
      </c>
      <c r="F309" s="157"/>
      <c r="G309" s="157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119</v>
      </c>
      <c r="AH309" s="148">
        <v>0</v>
      </c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78" t="s">
        <v>120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119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235"/>
      <c r="D311" s="236"/>
      <c r="E311" s="236"/>
      <c r="F311" s="236"/>
      <c r="G311" s="236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121</v>
      </c>
      <c r="AH311" s="148"/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67">
        <v>59</v>
      </c>
      <c r="B312" s="168" t="s">
        <v>321</v>
      </c>
      <c r="C312" s="177" t="s">
        <v>322</v>
      </c>
      <c r="D312" s="169" t="s">
        <v>257</v>
      </c>
      <c r="E312" s="170">
        <v>2</v>
      </c>
      <c r="F312" s="171"/>
      <c r="G312" s="172">
        <f>ROUND(E312*F312,2)</f>
        <v>0</v>
      </c>
      <c r="H312" s="171"/>
      <c r="I312" s="172">
        <f>ROUND(E312*H312,2)</f>
        <v>0</v>
      </c>
      <c r="J312" s="171"/>
      <c r="K312" s="172">
        <f>ROUND(E312*J312,2)</f>
        <v>0</v>
      </c>
      <c r="L312" s="172">
        <v>21</v>
      </c>
      <c r="M312" s="172">
        <f>G312*(1+L312/100)</f>
        <v>0</v>
      </c>
      <c r="N312" s="172">
        <v>5.4999999999999997E-3</v>
      </c>
      <c r="O312" s="172">
        <f>ROUND(E312*N312,2)</f>
        <v>0.01</v>
      </c>
      <c r="P312" s="172">
        <v>0</v>
      </c>
      <c r="Q312" s="172">
        <f>ROUND(E312*P312,2)</f>
        <v>0</v>
      </c>
      <c r="R312" s="172" t="s">
        <v>237</v>
      </c>
      <c r="S312" s="172" t="s">
        <v>113</v>
      </c>
      <c r="T312" s="173" t="s">
        <v>113</v>
      </c>
      <c r="U312" s="157">
        <v>0</v>
      </c>
      <c r="V312" s="157">
        <f>ROUND(E312*U312,2)</f>
        <v>0</v>
      </c>
      <c r="W312" s="157"/>
      <c r="X312" s="157" t="s">
        <v>238</v>
      </c>
      <c r="Y312" s="148"/>
      <c r="Z312" s="148"/>
      <c r="AA312" s="148"/>
      <c r="AB312" s="148"/>
      <c r="AC312" s="148"/>
      <c r="AD312" s="148"/>
      <c r="AE312" s="148"/>
      <c r="AF312" s="148"/>
      <c r="AG312" s="148" t="s">
        <v>239</v>
      </c>
      <c r="AH312" s="148"/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78" t="s">
        <v>262</v>
      </c>
      <c r="D313" s="158"/>
      <c r="E313" s="159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119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78" t="s">
        <v>320</v>
      </c>
      <c r="D314" s="158"/>
      <c r="E314" s="159">
        <v>2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119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78" t="s">
        <v>120</v>
      </c>
      <c r="D315" s="158"/>
      <c r="E315" s="159"/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119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235"/>
      <c r="D316" s="236"/>
      <c r="E316" s="236"/>
      <c r="F316" s="236"/>
      <c r="G316" s="236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121</v>
      </c>
      <c r="AH316" s="148"/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ht="22.5" outlineLevel="1" x14ac:dyDescent="0.2">
      <c r="A317" s="167">
        <v>60</v>
      </c>
      <c r="B317" s="168" t="s">
        <v>323</v>
      </c>
      <c r="C317" s="177" t="s">
        <v>324</v>
      </c>
      <c r="D317" s="169" t="s">
        <v>257</v>
      </c>
      <c r="E317" s="170">
        <v>42</v>
      </c>
      <c r="F317" s="171"/>
      <c r="G317" s="172">
        <f>ROUND(E317*F317,2)</f>
        <v>0</v>
      </c>
      <c r="H317" s="171"/>
      <c r="I317" s="172">
        <f>ROUND(E317*H317,2)</f>
        <v>0</v>
      </c>
      <c r="J317" s="171"/>
      <c r="K317" s="172">
        <f>ROUND(E317*J317,2)</f>
        <v>0</v>
      </c>
      <c r="L317" s="172">
        <v>21</v>
      </c>
      <c r="M317" s="172">
        <f>G317*(1+L317/100)</f>
        <v>0</v>
      </c>
      <c r="N317" s="172">
        <v>5.4170000000000003E-2</v>
      </c>
      <c r="O317" s="172">
        <f>ROUND(E317*N317,2)</f>
        <v>2.2799999999999998</v>
      </c>
      <c r="P317" s="172">
        <v>0</v>
      </c>
      <c r="Q317" s="172">
        <f>ROUND(E317*P317,2)</f>
        <v>0</v>
      </c>
      <c r="R317" s="172" t="s">
        <v>237</v>
      </c>
      <c r="S317" s="172" t="s">
        <v>113</v>
      </c>
      <c r="T317" s="173" t="s">
        <v>113</v>
      </c>
      <c r="U317" s="157">
        <v>0</v>
      </c>
      <c r="V317" s="157">
        <f>ROUND(E317*U317,2)</f>
        <v>0</v>
      </c>
      <c r="W317" s="157"/>
      <c r="X317" s="157" t="s">
        <v>238</v>
      </c>
      <c r="Y317" s="148"/>
      <c r="Z317" s="148"/>
      <c r="AA317" s="148"/>
      <c r="AB317" s="148"/>
      <c r="AC317" s="148"/>
      <c r="AD317" s="148"/>
      <c r="AE317" s="148"/>
      <c r="AF317" s="148"/>
      <c r="AG317" s="148" t="s">
        <v>239</v>
      </c>
      <c r="AH317" s="148"/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ht="22.5" outlineLevel="1" x14ac:dyDescent="0.2">
      <c r="A318" s="155"/>
      <c r="B318" s="156"/>
      <c r="C318" s="178" t="s">
        <v>325</v>
      </c>
      <c r="D318" s="158"/>
      <c r="E318" s="159">
        <v>21</v>
      </c>
      <c r="F318" s="157"/>
      <c r="G318" s="157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119</v>
      </c>
      <c r="AH318" s="148">
        <v>0</v>
      </c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outlineLevel="1" x14ac:dyDescent="0.2">
      <c r="A319" s="155"/>
      <c r="B319" s="156"/>
      <c r="C319" s="178" t="s">
        <v>326</v>
      </c>
      <c r="D319" s="158"/>
      <c r="E319" s="159">
        <v>21</v>
      </c>
      <c r="F319" s="157"/>
      <c r="G319" s="157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8"/>
      <c r="Z319" s="148"/>
      <c r="AA319" s="148"/>
      <c r="AB319" s="148"/>
      <c r="AC319" s="148"/>
      <c r="AD319" s="148"/>
      <c r="AE319" s="148"/>
      <c r="AF319" s="148"/>
      <c r="AG319" s="148" t="s">
        <v>119</v>
      </c>
      <c r="AH319" s="148">
        <v>0</v>
      </c>
      <c r="AI319" s="148"/>
      <c r="AJ319" s="148"/>
      <c r="AK319" s="148"/>
      <c r="AL319" s="148"/>
      <c r="AM319" s="148"/>
      <c r="AN319" s="148"/>
      <c r="AO319" s="148"/>
      <c r="AP319" s="148"/>
      <c r="AQ319" s="148"/>
      <c r="AR319" s="148"/>
      <c r="AS319" s="148"/>
      <c r="AT319" s="148"/>
      <c r="AU319" s="148"/>
      <c r="AV319" s="148"/>
      <c r="AW319" s="148"/>
      <c r="AX319" s="148"/>
      <c r="AY319" s="148"/>
      <c r="AZ319" s="148"/>
      <c r="BA319" s="148"/>
      <c r="BB319" s="148"/>
      <c r="BC319" s="148"/>
      <c r="BD319" s="148"/>
      <c r="BE319" s="148"/>
      <c r="BF319" s="148"/>
      <c r="BG319" s="148"/>
      <c r="BH319" s="148"/>
    </row>
    <row r="320" spans="1:60" outlineLevel="1" x14ac:dyDescent="0.2">
      <c r="A320" s="155"/>
      <c r="B320" s="156"/>
      <c r="C320" s="178" t="s">
        <v>155</v>
      </c>
      <c r="D320" s="158"/>
      <c r="E320" s="159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8"/>
      <c r="Z320" s="148"/>
      <c r="AA320" s="148"/>
      <c r="AB320" s="148"/>
      <c r="AC320" s="148"/>
      <c r="AD320" s="148"/>
      <c r="AE320" s="148"/>
      <c r="AF320" s="148"/>
      <c r="AG320" s="148" t="s">
        <v>119</v>
      </c>
      <c r="AH320" s="148">
        <v>0</v>
      </c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235"/>
      <c r="D321" s="236"/>
      <c r="E321" s="236"/>
      <c r="F321" s="236"/>
      <c r="G321" s="236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121</v>
      </c>
      <c r="AH321" s="148"/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ht="22.5" outlineLevel="1" x14ac:dyDescent="0.2">
      <c r="A322" s="167">
        <v>61</v>
      </c>
      <c r="B322" s="168" t="s">
        <v>327</v>
      </c>
      <c r="C322" s="177" t="s">
        <v>328</v>
      </c>
      <c r="D322" s="169" t="s">
        <v>257</v>
      </c>
      <c r="E322" s="170">
        <v>32.549999999999997</v>
      </c>
      <c r="F322" s="171"/>
      <c r="G322" s="172">
        <f>ROUND(E322*F322,2)</f>
        <v>0</v>
      </c>
      <c r="H322" s="171"/>
      <c r="I322" s="172">
        <f>ROUND(E322*H322,2)</f>
        <v>0</v>
      </c>
      <c r="J322" s="171"/>
      <c r="K322" s="172">
        <f>ROUND(E322*J322,2)</f>
        <v>0</v>
      </c>
      <c r="L322" s="172">
        <v>21</v>
      </c>
      <c r="M322" s="172">
        <f>G322*(1+L322/100)</f>
        <v>0</v>
      </c>
      <c r="N322" s="172">
        <v>8.1970000000000001E-2</v>
      </c>
      <c r="O322" s="172">
        <f>ROUND(E322*N322,2)</f>
        <v>2.67</v>
      </c>
      <c r="P322" s="172">
        <v>0</v>
      </c>
      <c r="Q322" s="172">
        <f>ROUND(E322*P322,2)</f>
        <v>0</v>
      </c>
      <c r="R322" s="172" t="s">
        <v>237</v>
      </c>
      <c r="S322" s="172" t="s">
        <v>113</v>
      </c>
      <c r="T322" s="173" t="s">
        <v>113</v>
      </c>
      <c r="U322" s="157">
        <v>0</v>
      </c>
      <c r="V322" s="157">
        <f>ROUND(E322*U322,2)</f>
        <v>0</v>
      </c>
      <c r="W322" s="157"/>
      <c r="X322" s="157" t="s">
        <v>238</v>
      </c>
      <c r="Y322" s="148"/>
      <c r="Z322" s="148"/>
      <c r="AA322" s="148"/>
      <c r="AB322" s="148"/>
      <c r="AC322" s="148"/>
      <c r="AD322" s="148"/>
      <c r="AE322" s="148"/>
      <c r="AF322" s="148"/>
      <c r="AG322" s="148" t="s">
        <v>239</v>
      </c>
      <c r="AH322" s="148"/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78" t="s">
        <v>329</v>
      </c>
      <c r="D323" s="158"/>
      <c r="E323" s="159">
        <v>32.549999999999997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119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78" t="s">
        <v>155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119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235"/>
      <c r="D325" s="236"/>
      <c r="E325" s="236"/>
      <c r="F325" s="236"/>
      <c r="G325" s="236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121</v>
      </c>
      <c r="AH325" s="148"/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ht="22.5" outlineLevel="1" x14ac:dyDescent="0.2">
      <c r="A326" s="167">
        <v>62</v>
      </c>
      <c r="B326" s="168" t="s">
        <v>330</v>
      </c>
      <c r="C326" s="177" t="s">
        <v>331</v>
      </c>
      <c r="D326" s="169" t="s">
        <v>257</v>
      </c>
      <c r="E326" s="170">
        <v>12.6</v>
      </c>
      <c r="F326" s="171"/>
      <c r="G326" s="172">
        <f>ROUND(E326*F326,2)</f>
        <v>0</v>
      </c>
      <c r="H326" s="171"/>
      <c r="I326" s="172">
        <f>ROUND(E326*H326,2)</f>
        <v>0</v>
      </c>
      <c r="J326" s="171"/>
      <c r="K326" s="172">
        <f>ROUND(E326*J326,2)</f>
        <v>0</v>
      </c>
      <c r="L326" s="172">
        <v>21</v>
      </c>
      <c r="M326" s="172">
        <f>G326*(1+L326/100)</f>
        <v>0</v>
      </c>
      <c r="N326" s="172">
        <v>4.8300000000000003E-2</v>
      </c>
      <c r="O326" s="172">
        <f>ROUND(E326*N326,2)</f>
        <v>0.61</v>
      </c>
      <c r="P326" s="172">
        <v>0</v>
      </c>
      <c r="Q326" s="172">
        <f>ROUND(E326*P326,2)</f>
        <v>0</v>
      </c>
      <c r="R326" s="172" t="s">
        <v>237</v>
      </c>
      <c r="S326" s="172" t="s">
        <v>113</v>
      </c>
      <c r="T326" s="173" t="s">
        <v>113</v>
      </c>
      <c r="U326" s="157">
        <v>0</v>
      </c>
      <c r="V326" s="157">
        <f>ROUND(E326*U326,2)</f>
        <v>0</v>
      </c>
      <c r="W326" s="157"/>
      <c r="X326" s="157" t="s">
        <v>238</v>
      </c>
      <c r="Y326" s="148"/>
      <c r="Z326" s="148"/>
      <c r="AA326" s="148"/>
      <c r="AB326" s="148"/>
      <c r="AC326" s="148"/>
      <c r="AD326" s="148"/>
      <c r="AE326" s="148"/>
      <c r="AF326" s="148"/>
      <c r="AG326" s="148" t="s">
        <v>239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outlineLevel="1" x14ac:dyDescent="0.2">
      <c r="A327" s="155"/>
      <c r="B327" s="156"/>
      <c r="C327" s="178" t="s">
        <v>332</v>
      </c>
      <c r="D327" s="158"/>
      <c r="E327" s="159">
        <v>12.6</v>
      </c>
      <c r="F327" s="157"/>
      <c r="G327" s="157"/>
      <c r="H327" s="157"/>
      <c r="I327" s="157"/>
      <c r="J327" s="157"/>
      <c r="K327" s="157"/>
      <c r="L327" s="157"/>
      <c r="M327" s="157"/>
      <c r="N327" s="157"/>
      <c r="O327" s="157"/>
      <c r="P327" s="157"/>
      <c r="Q327" s="157"/>
      <c r="R327" s="157"/>
      <c r="S327" s="157"/>
      <c r="T327" s="157"/>
      <c r="U327" s="157"/>
      <c r="V327" s="157"/>
      <c r="W327" s="157"/>
      <c r="X327" s="157"/>
      <c r="Y327" s="148"/>
      <c r="Z327" s="148"/>
      <c r="AA327" s="148"/>
      <c r="AB327" s="148"/>
      <c r="AC327" s="148"/>
      <c r="AD327" s="148"/>
      <c r="AE327" s="148"/>
      <c r="AF327" s="148"/>
      <c r="AG327" s="148" t="s">
        <v>119</v>
      </c>
      <c r="AH327" s="148">
        <v>0</v>
      </c>
      <c r="AI327" s="148"/>
      <c r="AJ327" s="148"/>
      <c r="AK327" s="148"/>
      <c r="AL327" s="148"/>
      <c r="AM327" s="148"/>
      <c r="AN327" s="148"/>
      <c r="AO327" s="148"/>
      <c r="AP327" s="148"/>
      <c r="AQ327" s="148"/>
      <c r="AR327" s="148"/>
      <c r="AS327" s="148"/>
      <c r="AT327" s="148"/>
      <c r="AU327" s="148"/>
      <c r="AV327" s="148"/>
      <c r="AW327" s="148"/>
      <c r="AX327" s="148"/>
      <c r="AY327" s="148"/>
      <c r="AZ327" s="148"/>
      <c r="BA327" s="148"/>
      <c r="BB327" s="148"/>
      <c r="BC327" s="148"/>
      <c r="BD327" s="148"/>
      <c r="BE327" s="148"/>
      <c r="BF327" s="148"/>
      <c r="BG327" s="148"/>
      <c r="BH327" s="148"/>
    </row>
    <row r="328" spans="1:60" outlineLevel="1" x14ac:dyDescent="0.2">
      <c r="A328" s="155"/>
      <c r="B328" s="156"/>
      <c r="C328" s="178" t="s">
        <v>155</v>
      </c>
      <c r="D328" s="158"/>
      <c r="E328" s="159"/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8"/>
      <c r="Z328" s="148"/>
      <c r="AA328" s="148"/>
      <c r="AB328" s="148"/>
      <c r="AC328" s="148"/>
      <c r="AD328" s="148"/>
      <c r="AE328" s="148"/>
      <c r="AF328" s="148"/>
      <c r="AG328" s="148" t="s">
        <v>119</v>
      </c>
      <c r="AH328" s="148">
        <v>0</v>
      </c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235"/>
      <c r="D329" s="236"/>
      <c r="E329" s="236"/>
      <c r="F329" s="236"/>
      <c r="G329" s="236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121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ht="22.5" outlineLevel="1" x14ac:dyDescent="0.2">
      <c r="A330" s="167">
        <v>63</v>
      </c>
      <c r="B330" s="168" t="s">
        <v>333</v>
      </c>
      <c r="C330" s="177" t="s">
        <v>334</v>
      </c>
      <c r="D330" s="169" t="s">
        <v>257</v>
      </c>
      <c r="E330" s="170">
        <v>4.2</v>
      </c>
      <c r="F330" s="171"/>
      <c r="G330" s="172">
        <f>ROUND(E330*F330,2)</f>
        <v>0</v>
      </c>
      <c r="H330" s="171"/>
      <c r="I330" s="172">
        <f>ROUND(E330*H330,2)</f>
        <v>0</v>
      </c>
      <c r="J330" s="171"/>
      <c r="K330" s="172">
        <f>ROUND(E330*J330,2)</f>
        <v>0</v>
      </c>
      <c r="L330" s="172">
        <v>21</v>
      </c>
      <c r="M330" s="172">
        <f>G330*(1+L330/100)</f>
        <v>0</v>
      </c>
      <c r="N330" s="172">
        <v>6.7000000000000004E-2</v>
      </c>
      <c r="O330" s="172">
        <f>ROUND(E330*N330,2)</f>
        <v>0.28000000000000003</v>
      </c>
      <c r="P330" s="172">
        <v>0</v>
      </c>
      <c r="Q330" s="172">
        <f>ROUND(E330*P330,2)</f>
        <v>0</v>
      </c>
      <c r="R330" s="172" t="s">
        <v>237</v>
      </c>
      <c r="S330" s="172" t="s">
        <v>113</v>
      </c>
      <c r="T330" s="173" t="s">
        <v>113</v>
      </c>
      <c r="U330" s="157">
        <v>0</v>
      </c>
      <c r="V330" s="157">
        <f>ROUND(E330*U330,2)</f>
        <v>0</v>
      </c>
      <c r="W330" s="157"/>
      <c r="X330" s="157" t="s">
        <v>238</v>
      </c>
      <c r="Y330" s="148"/>
      <c r="Z330" s="148"/>
      <c r="AA330" s="148"/>
      <c r="AB330" s="148"/>
      <c r="AC330" s="148"/>
      <c r="AD330" s="148"/>
      <c r="AE330" s="148"/>
      <c r="AF330" s="148"/>
      <c r="AG330" s="148" t="s">
        <v>239</v>
      </c>
      <c r="AH330" s="148"/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78" t="s">
        <v>335</v>
      </c>
      <c r="D331" s="158"/>
      <c r="E331" s="159">
        <v>4.2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119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78" t="s">
        <v>155</v>
      </c>
      <c r="D332" s="158"/>
      <c r="E332" s="159"/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119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235"/>
      <c r="D333" s="236"/>
      <c r="E333" s="236"/>
      <c r="F333" s="236"/>
      <c r="G333" s="236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121</v>
      </c>
      <c r="AH333" s="148"/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ht="22.5" outlineLevel="1" x14ac:dyDescent="0.2">
      <c r="A334" s="167">
        <v>64</v>
      </c>
      <c r="B334" s="168" t="s">
        <v>336</v>
      </c>
      <c r="C334" s="177" t="s">
        <v>337</v>
      </c>
      <c r="D334" s="169" t="s">
        <v>257</v>
      </c>
      <c r="E334" s="170">
        <v>4.2</v>
      </c>
      <c r="F334" s="171"/>
      <c r="G334" s="172">
        <f>ROUND(E334*F334,2)</f>
        <v>0</v>
      </c>
      <c r="H334" s="171"/>
      <c r="I334" s="172">
        <f>ROUND(E334*H334,2)</f>
        <v>0</v>
      </c>
      <c r="J334" s="171"/>
      <c r="K334" s="172">
        <f>ROUND(E334*J334,2)</f>
        <v>0</v>
      </c>
      <c r="L334" s="172">
        <v>21</v>
      </c>
      <c r="M334" s="172">
        <f>G334*(1+L334/100)</f>
        <v>0</v>
      </c>
      <c r="N334" s="172">
        <v>6.7000000000000004E-2</v>
      </c>
      <c r="O334" s="172">
        <f>ROUND(E334*N334,2)</f>
        <v>0.28000000000000003</v>
      </c>
      <c r="P334" s="172">
        <v>0</v>
      </c>
      <c r="Q334" s="172">
        <f>ROUND(E334*P334,2)</f>
        <v>0</v>
      </c>
      <c r="R334" s="172" t="s">
        <v>237</v>
      </c>
      <c r="S334" s="172" t="s">
        <v>113</v>
      </c>
      <c r="T334" s="173" t="s">
        <v>113</v>
      </c>
      <c r="U334" s="157">
        <v>0</v>
      </c>
      <c r="V334" s="157">
        <f>ROUND(E334*U334,2)</f>
        <v>0</v>
      </c>
      <c r="W334" s="157"/>
      <c r="X334" s="157" t="s">
        <v>238</v>
      </c>
      <c r="Y334" s="148"/>
      <c r="Z334" s="148"/>
      <c r="AA334" s="148"/>
      <c r="AB334" s="148"/>
      <c r="AC334" s="148"/>
      <c r="AD334" s="148"/>
      <c r="AE334" s="148"/>
      <c r="AF334" s="148"/>
      <c r="AG334" s="148" t="s">
        <v>239</v>
      </c>
      <c r="AH334" s="148"/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178" t="s">
        <v>335</v>
      </c>
      <c r="D335" s="158"/>
      <c r="E335" s="159">
        <v>4.2</v>
      </c>
      <c r="F335" s="157"/>
      <c r="G335" s="157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119</v>
      </c>
      <c r="AH335" s="148">
        <v>0</v>
      </c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outlineLevel="1" x14ac:dyDescent="0.2">
      <c r="A336" s="155"/>
      <c r="B336" s="156"/>
      <c r="C336" s="178" t="s">
        <v>155</v>
      </c>
      <c r="D336" s="158"/>
      <c r="E336" s="159"/>
      <c r="F336" s="157"/>
      <c r="G336" s="157"/>
      <c r="H336" s="157"/>
      <c r="I336" s="157"/>
      <c r="J336" s="157"/>
      <c r="K336" s="157"/>
      <c r="L336" s="157"/>
      <c r="M336" s="157"/>
      <c r="N336" s="157"/>
      <c r="O336" s="157"/>
      <c r="P336" s="157"/>
      <c r="Q336" s="157"/>
      <c r="R336" s="157"/>
      <c r="S336" s="157"/>
      <c r="T336" s="157"/>
      <c r="U336" s="157"/>
      <c r="V336" s="157"/>
      <c r="W336" s="157"/>
      <c r="X336" s="157"/>
      <c r="Y336" s="148"/>
      <c r="Z336" s="148"/>
      <c r="AA336" s="148"/>
      <c r="AB336" s="148"/>
      <c r="AC336" s="148"/>
      <c r="AD336" s="148"/>
      <c r="AE336" s="148"/>
      <c r="AF336" s="148"/>
      <c r="AG336" s="148" t="s">
        <v>119</v>
      </c>
      <c r="AH336" s="148">
        <v>0</v>
      </c>
      <c r="AI336" s="148"/>
      <c r="AJ336" s="148"/>
      <c r="AK336" s="148"/>
      <c r="AL336" s="148"/>
      <c r="AM336" s="148"/>
      <c r="AN336" s="148"/>
      <c r="AO336" s="148"/>
      <c r="AP336" s="148"/>
      <c r="AQ336" s="148"/>
      <c r="AR336" s="148"/>
      <c r="AS336" s="148"/>
      <c r="AT336" s="148"/>
      <c r="AU336" s="148"/>
      <c r="AV336" s="148"/>
      <c r="AW336" s="148"/>
      <c r="AX336" s="148"/>
      <c r="AY336" s="148"/>
      <c r="AZ336" s="148"/>
      <c r="BA336" s="148"/>
      <c r="BB336" s="148"/>
      <c r="BC336" s="148"/>
      <c r="BD336" s="148"/>
      <c r="BE336" s="148"/>
      <c r="BF336" s="148"/>
      <c r="BG336" s="148"/>
      <c r="BH336" s="148"/>
    </row>
    <row r="337" spans="1:60" outlineLevel="1" x14ac:dyDescent="0.2">
      <c r="A337" s="155"/>
      <c r="B337" s="156"/>
      <c r="C337" s="235"/>
      <c r="D337" s="236"/>
      <c r="E337" s="236"/>
      <c r="F337" s="236"/>
      <c r="G337" s="236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8"/>
      <c r="Z337" s="148"/>
      <c r="AA337" s="148"/>
      <c r="AB337" s="148"/>
      <c r="AC337" s="148"/>
      <c r="AD337" s="148"/>
      <c r="AE337" s="148"/>
      <c r="AF337" s="148"/>
      <c r="AG337" s="148" t="s">
        <v>121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x14ac:dyDescent="0.2">
      <c r="A338" s="161" t="s">
        <v>107</v>
      </c>
      <c r="B338" s="162" t="s">
        <v>67</v>
      </c>
      <c r="C338" s="176" t="s">
        <v>68</v>
      </c>
      <c r="D338" s="163"/>
      <c r="E338" s="164"/>
      <c r="F338" s="165"/>
      <c r="G338" s="165">
        <f>SUMIF(AG339:AG343,"&lt;&gt;NOR",G339:G343)</f>
        <v>0</v>
      </c>
      <c r="H338" s="165"/>
      <c r="I338" s="165">
        <f>SUM(I339:I343)</f>
        <v>0</v>
      </c>
      <c r="J338" s="165"/>
      <c r="K338" s="165">
        <f>SUM(K339:K343)</f>
        <v>0</v>
      </c>
      <c r="L338" s="165"/>
      <c r="M338" s="165">
        <f>SUM(M339:M343)</f>
        <v>0</v>
      </c>
      <c r="N338" s="165"/>
      <c r="O338" s="165">
        <f>SUM(O339:O343)</f>
        <v>0</v>
      </c>
      <c r="P338" s="165"/>
      <c r="Q338" s="165">
        <f>SUM(Q339:Q343)</f>
        <v>0.16</v>
      </c>
      <c r="R338" s="165"/>
      <c r="S338" s="165"/>
      <c r="T338" s="166"/>
      <c r="U338" s="160"/>
      <c r="V338" s="160">
        <f>SUM(V339:V343)</f>
        <v>0</v>
      </c>
      <c r="W338" s="160"/>
      <c r="X338" s="160"/>
      <c r="AG338" t="s">
        <v>108</v>
      </c>
    </row>
    <row r="339" spans="1:60" ht="33.75" outlineLevel="1" x14ac:dyDescent="0.2">
      <c r="A339" s="167">
        <v>65</v>
      </c>
      <c r="B339" s="168" t="s">
        <v>338</v>
      </c>
      <c r="C339" s="177" t="s">
        <v>339</v>
      </c>
      <c r="D339" s="169" t="s">
        <v>257</v>
      </c>
      <c r="E339" s="170">
        <v>2</v>
      </c>
      <c r="F339" s="171"/>
      <c r="G339" s="172">
        <f>ROUND(E339*F339,2)</f>
        <v>0</v>
      </c>
      <c r="H339" s="171"/>
      <c r="I339" s="172">
        <f>ROUND(E339*H339,2)</f>
        <v>0</v>
      </c>
      <c r="J339" s="171"/>
      <c r="K339" s="172">
        <f>ROUND(E339*J339,2)</f>
        <v>0</v>
      </c>
      <c r="L339" s="172">
        <v>21</v>
      </c>
      <c r="M339" s="172">
        <f>G339*(1+L339/100)</f>
        <v>0</v>
      </c>
      <c r="N339" s="172">
        <v>0</v>
      </c>
      <c r="O339" s="172">
        <f>ROUND(E339*N339,2)</f>
        <v>0</v>
      </c>
      <c r="P339" s="172">
        <v>8.2000000000000003E-2</v>
      </c>
      <c r="Q339" s="172">
        <f>ROUND(E339*P339,2)</f>
        <v>0.16</v>
      </c>
      <c r="R339" s="172" t="s">
        <v>112</v>
      </c>
      <c r="S339" s="172" t="s">
        <v>113</v>
      </c>
      <c r="T339" s="173" t="s">
        <v>113</v>
      </c>
      <c r="U339" s="157">
        <v>0</v>
      </c>
      <c r="V339" s="157">
        <f>ROUND(E339*U339,2)</f>
        <v>0</v>
      </c>
      <c r="W339" s="157"/>
      <c r="X339" s="157" t="s">
        <v>114</v>
      </c>
      <c r="Y339" s="148"/>
      <c r="Z339" s="148"/>
      <c r="AA339" s="148"/>
      <c r="AB339" s="148"/>
      <c r="AC339" s="148"/>
      <c r="AD339" s="148"/>
      <c r="AE339" s="148"/>
      <c r="AF339" s="148"/>
      <c r="AG339" s="148" t="s">
        <v>115</v>
      </c>
      <c r="AH339" s="148"/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233" t="s">
        <v>340</v>
      </c>
      <c r="D340" s="234"/>
      <c r="E340" s="234"/>
      <c r="F340" s="234"/>
      <c r="G340" s="234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117</v>
      </c>
      <c r="AH340" s="148"/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74" t="str">
        <f>C340</f>
        <v>s uložením hmot na skládku na vzdálenost do 3 m nebo s naložením na dopravní prostředek, se zásypem jam a jeho zhutněním</v>
      </c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178" t="s">
        <v>341</v>
      </c>
      <c r="D341" s="158"/>
      <c r="E341" s="159">
        <v>2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119</v>
      </c>
      <c r="AH341" s="148">
        <v>0</v>
      </c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outlineLevel="1" x14ac:dyDescent="0.2">
      <c r="A342" s="155"/>
      <c r="B342" s="156"/>
      <c r="C342" s="178" t="s">
        <v>120</v>
      </c>
      <c r="D342" s="158"/>
      <c r="E342" s="159"/>
      <c r="F342" s="157"/>
      <c r="G342" s="157"/>
      <c r="H342" s="157"/>
      <c r="I342" s="157"/>
      <c r="J342" s="157"/>
      <c r="K342" s="157"/>
      <c r="L342" s="157"/>
      <c r="M342" s="157"/>
      <c r="N342" s="157"/>
      <c r="O342" s="157"/>
      <c r="P342" s="157"/>
      <c r="Q342" s="157"/>
      <c r="R342" s="157"/>
      <c r="S342" s="157"/>
      <c r="T342" s="157"/>
      <c r="U342" s="157"/>
      <c r="V342" s="157"/>
      <c r="W342" s="157"/>
      <c r="X342" s="157"/>
      <c r="Y342" s="148"/>
      <c r="Z342" s="148"/>
      <c r="AA342" s="148"/>
      <c r="AB342" s="148"/>
      <c r="AC342" s="148"/>
      <c r="AD342" s="148"/>
      <c r="AE342" s="148"/>
      <c r="AF342" s="148"/>
      <c r="AG342" s="148" t="s">
        <v>119</v>
      </c>
      <c r="AH342" s="148">
        <v>0</v>
      </c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235"/>
      <c r="D343" s="236"/>
      <c r="E343" s="236"/>
      <c r="F343" s="236"/>
      <c r="G343" s="236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121</v>
      </c>
      <c r="AH343" s="148"/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x14ac:dyDescent="0.2">
      <c r="A344" s="161" t="s">
        <v>107</v>
      </c>
      <c r="B344" s="162" t="s">
        <v>69</v>
      </c>
      <c r="C344" s="176" t="s">
        <v>70</v>
      </c>
      <c r="D344" s="163"/>
      <c r="E344" s="164"/>
      <c r="F344" s="165"/>
      <c r="G344" s="165">
        <f>SUMIF(AG345:AG347,"&lt;&gt;NOR",G345:G347)</f>
        <v>0</v>
      </c>
      <c r="H344" s="165"/>
      <c r="I344" s="165">
        <f>SUM(I345:I347)</f>
        <v>0</v>
      </c>
      <c r="J344" s="165"/>
      <c r="K344" s="165">
        <f>SUM(K345:K347)</f>
        <v>0</v>
      </c>
      <c r="L344" s="165"/>
      <c r="M344" s="165">
        <f>SUM(M345:M347)</f>
        <v>0</v>
      </c>
      <c r="N344" s="165"/>
      <c r="O344" s="165">
        <f>SUM(O345:O347)</f>
        <v>0</v>
      </c>
      <c r="P344" s="165"/>
      <c r="Q344" s="165">
        <f>SUM(Q345:Q347)</f>
        <v>0</v>
      </c>
      <c r="R344" s="165"/>
      <c r="S344" s="165"/>
      <c r="T344" s="166"/>
      <c r="U344" s="160"/>
      <c r="V344" s="160">
        <f>SUM(V345:V347)</f>
        <v>65.16</v>
      </c>
      <c r="W344" s="160"/>
      <c r="X344" s="160"/>
      <c r="AG344" t="s">
        <v>108</v>
      </c>
    </row>
    <row r="345" spans="1:60" outlineLevel="1" x14ac:dyDescent="0.2">
      <c r="A345" s="167">
        <v>66</v>
      </c>
      <c r="B345" s="168" t="s">
        <v>342</v>
      </c>
      <c r="C345" s="177" t="s">
        <v>343</v>
      </c>
      <c r="D345" s="169" t="s">
        <v>309</v>
      </c>
      <c r="E345" s="170">
        <v>167.08752000000001</v>
      </c>
      <c r="F345" s="171"/>
      <c r="G345" s="172">
        <f>ROUND(E345*F345,2)</f>
        <v>0</v>
      </c>
      <c r="H345" s="171"/>
      <c r="I345" s="172">
        <f>ROUND(E345*H345,2)</f>
        <v>0</v>
      </c>
      <c r="J345" s="171"/>
      <c r="K345" s="172">
        <f>ROUND(E345*J345,2)</f>
        <v>0</v>
      </c>
      <c r="L345" s="172">
        <v>21</v>
      </c>
      <c r="M345" s="172">
        <f>G345*(1+L345/100)</f>
        <v>0</v>
      </c>
      <c r="N345" s="172">
        <v>0</v>
      </c>
      <c r="O345" s="172">
        <f>ROUND(E345*N345,2)</f>
        <v>0</v>
      </c>
      <c r="P345" s="172">
        <v>0</v>
      </c>
      <c r="Q345" s="172">
        <f>ROUND(E345*P345,2)</f>
        <v>0</v>
      </c>
      <c r="R345" s="172" t="s">
        <v>112</v>
      </c>
      <c r="S345" s="172" t="s">
        <v>113</v>
      </c>
      <c r="T345" s="173" t="s">
        <v>113</v>
      </c>
      <c r="U345" s="157">
        <v>0.39</v>
      </c>
      <c r="V345" s="157">
        <f>ROUND(E345*U345,2)</f>
        <v>65.16</v>
      </c>
      <c r="W345" s="157"/>
      <c r="X345" s="157" t="s">
        <v>344</v>
      </c>
      <c r="Y345" s="148"/>
      <c r="Z345" s="148"/>
      <c r="AA345" s="148"/>
      <c r="AB345" s="148"/>
      <c r="AC345" s="148"/>
      <c r="AD345" s="148"/>
      <c r="AE345" s="148"/>
      <c r="AF345" s="148"/>
      <c r="AG345" s="148" t="s">
        <v>345</v>
      </c>
      <c r="AH345" s="148"/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233" t="s">
        <v>346</v>
      </c>
      <c r="D346" s="234"/>
      <c r="E346" s="234"/>
      <c r="F346" s="234"/>
      <c r="G346" s="234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117</v>
      </c>
      <c r="AH346" s="148"/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235"/>
      <c r="D347" s="236"/>
      <c r="E347" s="236"/>
      <c r="F347" s="236"/>
      <c r="G347" s="236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121</v>
      </c>
      <c r="AH347" s="148"/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x14ac:dyDescent="0.2">
      <c r="A348" s="161" t="s">
        <v>107</v>
      </c>
      <c r="B348" s="162" t="s">
        <v>71</v>
      </c>
      <c r="C348" s="176" t="s">
        <v>72</v>
      </c>
      <c r="D348" s="163"/>
      <c r="E348" s="164"/>
      <c r="F348" s="165"/>
      <c r="G348" s="165">
        <f>SUMIF(AG349:AG358,"&lt;&gt;NOR",G349:G358)</f>
        <v>0</v>
      </c>
      <c r="H348" s="165"/>
      <c r="I348" s="165">
        <f>SUM(I349:I358)</f>
        <v>0</v>
      </c>
      <c r="J348" s="165"/>
      <c r="K348" s="165">
        <f>SUM(K349:K358)</f>
        <v>0</v>
      </c>
      <c r="L348" s="165"/>
      <c r="M348" s="165">
        <f>SUM(M349:M358)</f>
        <v>0</v>
      </c>
      <c r="N348" s="165"/>
      <c r="O348" s="165">
        <f>SUM(O349:O358)</f>
        <v>22.41</v>
      </c>
      <c r="P348" s="165"/>
      <c r="Q348" s="165">
        <f>SUM(Q349:Q358)</f>
        <v>0</v>
      </c>
      <c r="R348" s="165"/>
      <c r="S348" s="165"/>
      <c r="T348" s="166"/>
      <c r="U348" s="160"/>
      <c r="V348" s="160">
        <f>SUM(V349:V358)</f>
        <v>0</v>
      </c>
      <c r="W348" s="160"/>
      <c r="X348" s="160"/>
      <c r="AG348" t="s">
        <v>108</v>
      </c>
    </row>
    <row r="349" spans="1:60" outlineLevel="1" x14ac:dyDescent="0.2">
      <c r="A349" s="167">
        <v>67</v>
      </c>
      <c r="B349" s="168" t="s">
        <v>347</v>
      </c>
      <c r="C349" s="177" t="s">
        <v>348</v>
      </c>
      <c r="D349" s="169" t="s">
        <v>145</v>
      </c>
      <c r="E349" s="170">
        <v>30</v>
      </c>
      <c r="F349" s="171"/>
      <c r="G349" s="172">
        <f>ROUND(E349*F349,2)</f>
        <v>0</v>
      </c>
      <c r="H349" s="171"/>
      <c r="I349" s="172">
        <f>ROUND(E349*H349,2)</f>
        <v>0</v>
      </c>
      <c r="J349" s="171"/>
      <c r="K349" s="172">
        <f>ROUND(E349*J349,2)</f>
        <v>0</v>
      </c>
      <c r="L349" s="172">
        <v>21</v>
      </c>
      <c r="M349" s="172">
        <f>G349*(1+L349/100)</f>
        <v>0</v>
      </c>
      <c r="N349" s="172">
        <v>0.27716000000000002</v>
      </c>
      <c r="O349" s="172">
        <f>ROUND(E349*N349,2)</f>
        <v>8.31</v>
      </c>
      <c r="P349" s="172">
        <v>0</v>
      </c>
      <c r="Q349" s="172">
        <f>ROUND(E349*P349,2)</f>
        <v>0</v>
      </c>
      <c r="R349" s="172" t="s">
        <v>349</v>
      </c>
      <c r="S349" s="172" t="s">
        <v>113</v>
      </c>
      <c r="T349" s="173" t="s">
        <v>113</v>
      </c>
      <c r="U349" s="157">
        <v>0</v>
      </c>
      <c r="V349" s="157">
        <f>ROUND(E349*U349,2)</f>
        <v>0</v>
      </c>
      <c r="W349" s="157"/>
      <c r="X349" s="157" t="s">
        <v>179</v>
      </c>
      <c r="Y349" s="148"/>
      <c r="Z349" s="148"/>
      <c r="AA349" s="148"/>
      <c r="AB349" s="148"/>
      <c r="AC349" s="148"/>
      <c r="AD349" s="148"/>
      <c r="AE349" s="148"/>
      <c r="AF349" s="148"/>
      <c r="AG349" s="148" t="s">
        <v>350</v>
      </c>
      <c r="AH349" s="148"/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ht="90" outlineLevel="1" x14ac:dyDescent="0.2">
      <c r="A350" s="155"/>
      <c r="B350" s="156"/>
      <c r="C350" s="233" t="s">
        <v>351</v>
      </c>
      <c r="D350" s="234"/>
      <c r="E350" s="234"/>
      <c r="F350" s="234"/>
      <c r="G350" s="234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117</v>
      </c>
      <c r="AH350" s="148"/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74" t="str">
        <f>C350</f>
        <v>hloubení rýhy 50 x 70 cm  v hornině 3, strojně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rýhy. Zřízení kabelového lože z kopaného písku bez zakrytí, dodání kopaného písku, přísun písku do rýhy, pokrytí dna rýhy souvislou urovnanou vrstvou písku tloušťky 10 cm pod kabelem. Dodávka kabelu do 1000 V, položení . Zakrytí kabelu výstražnou fólií z PVC s rozvinutím a uložením, včetně dodávky fólie. Ruční zához nezapažené kabelové rýhy s případným rozpojováním výkopku a s jedním přehozem až do vzdálenosti 3 m nebo se shozením z vozidel, bez pěchování zeminy. Úprava terénu, odkopání terénních nerovností až do hloubky 10 cm, zásyp materiálem získaným odkopávkou. Upěchování zasypaných nerovností ručním pěchem tak, aby nerovnosti terénu nebyly větší než 2 cm od vodorovné hladiny.</v>
      </c>
      <c r="BB350" s="148"/>
      <c r="BC350" s="148"/>
      <c r="BD350" s="148"/>
      <c r="BE350" s="148"/>
      <c r="BF350" s="148"/>
      <c r="BG350" s="148"/>
      <c r="BH350" s="148"/>
    </row>
    <row r="351" spans="1:60" ht="22.5" outlineLevel="1" x14ac:dyDescent="0.2">
      <c r="A351" s="155"/>
      <c r="B351" s="156"/>
      <c r="C351" s="178" t="s">
        <v>352</v>
      </c>
      <c r="D351" s="158"/>
      <c r="E351" s="159">
        <v>30</v>
      </c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119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78" t="s">
        <v>120</v>
      </c>
      <c r="D352" s="158"/>
      <c r="E352" s="159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119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235"/>
      <c r="D353" s="236"/>
      <c r="E353" s="236"/>
      <c r="F353" s="236"/>
      <c r="G353" s="236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121</v>
      </c>
      <c r="AH353" s="148"/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67">
        <v>68</v>
      </c>
      <c r="B354" s="168" t="s">
        <v>353</v>
      </c>
      <c r="C354" s="177" t="s">
        <v>354</v>
      </c>
      <c r="D354" s="169" t="s">
        <v>257</v>
      </c>
      <c r="E354" s="170">
        <v>2</v>
      </c>
      <c r="F354" s="171"/>
      <c r="G354" s="172">
        <f>ROUND(E354*F354,2)</f>
        <v>0</v>
      </c>
      <c r="H354" s="171"/>
      <c r="I354" s="172">
        <f>ROUND(E354*H354,2)</f>
        <v>0</v>
      </c>
      <c r="J354" s="171"/>
      <c r="K354" s="172">
        <f>ROUND(E354*J354,2)</f>
        <v>0</v>
      </c>
      <c r="L354" s="172">
        <v>21</v>
      </c>
      <c r="M354" s="172">
        <f>G354*(1+L354/100)</f>
        <v>0</v>
      </c>
      <c r="N354" s="172">
        <v>7.0520100000000001</v>
      </c>
      <c r="O354" s="172">
        <f>ROUND(E354*N354,2)</f>
        <v>14.1</v>
      </c>
      <c r="P354" s="172">
        <v>0</v>
      </c>
      <c r="Q354" s="172">
        <f>ROUND(E354*P354,2)</f>
        <v>0</v>
      </c>
      <c r="R354" s="172" t="s">
        <v>349</v>
      </c>
      <c r="S354" s="172" t="s">
        <v>113</v>
      </c>
      <c r="T354" s="173" t="s">
        <v>113</v>
      </c>
      <c r="U354" s="157">
        <v>0</v>
      </c>
      <c r="V354" s="157">
        <f>ROUND(E354*U354,2)</f>
        <v>0</v>
      </c>
      <c r="W354" s="157"/>
      <c r="X354" s="157" t="s">
        <v>179</v>
      </c>
      <c r="Y354" s="148"/>
      <c r="Z354" s="148"/>
      <c r="AA354" s="148"/>
      <c r="AB354" s="148"/>
      <c r="AC354" s="148"/>
      <c r="AD354" s="148"/>
      <c r="AE354" s="148"/>
      <c r="AF354" s="148"/>
      <c r="AG354" s="148" t="s">
        <v>355</v>
      </c>
      <c r="AH354" s="148"/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ht="157.5" outlineLevel="1" x14ac:dyDescent="0.2">
      <c r="A355" s="155"/>
      <c r="B355" s="156"/>
      <c r="C355" s="233" t="s">
        <v>356</v>
      </c>
      <c r="D355" s="234"/>
      <c r="E355" s="234"/>
      <c r="F355" s="234"/>
      <c r="G355" s="234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117</v>
      </c>
      <c r="AH355" s="148"/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74" t="str">
        <f>C355</f>
        <v>ruční výkop jámy v hornině 3 pro stožár o objemu do 2 m3, rozrušení živičného povrchu nebo odstranění mozaiky, zakrytí jámy deskou a zajištění proti posunutí, základ z prostého betonu včetně dopravy směsi k základu, zhotovení azbestocementového pouzdra mimo osu kabelu, uložení podkladového plechu na vybetonované dno, uložení, vyrovnání a zabetonování pouzdra, vytvoření kabelových prostupů, zabezpečení pouzdra proti zasypání a úrazu osob, dodávka a osazení osvětlovacího ocelového stožáru včetně výložníku, stožárové patice, elektrovýzbroje stožáru pro dva okruhy, hloubení kabelové rýhy 50 x 70 cm strojně bez ohledu na druh použitého mechanizačního prostředku, včetně přípravných, pomocných a vytyčovacích prací v průměrných podmínkách a se započítáním podílu prací v jiných než běžných podmínkách, s jedním výhozem až do vzdálenosti 3 m za okraj rýhy nebo s případným naložením do dopravního vozíku přistaveného k okraji rýhy, v hornině 3, zřízení kabelového lože z kopaného písku bez zakrytí, dodání kopaného písku, přísun písku do rýhy, pokrytí dna rýhy souvislou urovnanou vrstvou písku tloušťky 10 cm, dodávka a položení kabelu druhu dle popisu, do 1000 V, zakrytí kabelu výstražnou folií z PVC s rozvinutím a uložením a včetně dodávky fólie, ruční zához nezapažené kabelové rýhy s případným rozpojováním výkopku a s jedním přehozem až do vzdálenosti 3 m nebo se shozením z vozidel, bez pěchování zeminy, úprava terénu, odkopání terénních nerovností až do hloubky 10 cm, zásyp materiálem získaným odkopávkou, koncovky eprosinové, svítidlo výbojkové parkové, uzemňovací vedení v zemi včetně svorek, propojení a izolace spojů, silový kabel do 1 kV volně uložený CYKY-M 3 x 1,5 a 4 x 10, upravení povrchu pouzdrového základu včetně zhotovení spádové betonové desky.</v>
      </c>
      <c r="BB355" s="148"/>
      <c r="BC355" s="148"/>
      <c r="BD355" s="148"/>
      <c r="BE355" s="148"/>
      <c r="BF355" s="148"/>
      <c r="BG355" s="148"/>
      <c r="BH355" s="148"/>
    </row>
    <row r="356" spans="1:60" ht="22.5" outlineLevel="1" x14ac:dyDescent="0.2">
      <c r="A356" s="155"/>
      <c r="B356" s="156"/>
      <c r="C356" s="178" t="s">
        <v>357</v>
      </c>
      <c r="D356" s="158"/>
      <c r="E356" s="159">
        <v>2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119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78" t="s">
        <v>120</v>
      </c>
      <c r="D357" s="158"/>
      <c r="E357" s="159"/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119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235"/>
      <c r="D358" s="236"/>
      <c r="E358" s="236"/>
      <c r="F358" s="236"/>
      <c r="G358" s="236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121</v>
      </c>
      <c r="AH358" s="148"/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x14ac:dyDescent="0.2">
      <c r="A359" s="161" t="s">
        <v>107</v>
      </c>
      <c r="B359" s="162" t="s">
        <v>73</v>
      </c>
      <c r="C359" s="176" t="s">
        <v>74</v>
      </c>
      <c r="D359" s="163"/>
      <c r="E359" s="164"/>
      <c r="F359" s="165"/>
      <c r="G359" s="165">
        <f>SUMIF(AG360:AG371,"&lt;&gt;NOR",G360:G371)</f>
        <v>0</v>
      </c>
      <c r="H359" s="165"/>
      <c r="I359" s="165">
        <f>SUM(I360:I371)</f>
        <v>0</v>
      </c>
      <c r="J359" s="165"/>
      <c r="K359" s="165">
        <f>SUM(K360:K371)</f>
        <v>0</v>
      </c>
      <c r="L359" s="165"/>
      <c r="M359" s="165">
        <f>SUM(M360:M371)</f>
        <v>0</v>
      </c>
      <c r="N359" s="165"/>
      <c r="O359" s="165">
        <f>SUM(O360:O371)</f>
        <v>0</v>
      </c>
      <c r="P359" s="165"/>
      <c r="Q359" s="165">
        <f>SUM(Q360:Q371)</f>
        <v>0</v>
      </c>
      <c r="R359" s="165"/>
      <c r="S359" s="165"/>
      <c r="T359" s="166"/>
      <c r="U359" s="160"/>
      <c r="V359" s="160">
        <f>SUM(V360:V371)</f>
        <v>0</v>
      </c>
      <c r="W359" s="160"/>
      <c r="X359" s="160"/>
      <c r="AG359" t="s">
        <v>108</v>
      </c>
    </row>
    <row r="360" spans="1:60" outlineLevel="1" x14ac:dyDescent="0.2">
      <c r="A360" s="167">
        <v>69</v>
      </c>
      <c r="B360" s="168" t="s">
        <v>358</v>
      </c>
      <c r="C360" s="177" t="s">
        <v>359</v>
      </c>
      <c r="D360" s="169" t="s">
        <v>151</v>
      </c>
      <c r="E360" s="170">
        <v>9</v>
      </c>
      <c r="F360" s="171"/>
      <c r="G360" s="172">
        <f>ROUND(E360*F360,2)</f>
        <v>0</v>
      </c>
      <c r="H360" s="171"/>
      <c r="I360" s="172">
        <f>ROUND(E360*H360,2)</f>
        <v>0</v>
      </c>
      <c r="J360" s="171"/>
      <c r="K360" s="172">
        <f>ROUND(E360*J360,2)</f>
        <v>0</v>
      </c>
      <c r="L360" s="172">
        <v>21</v>
      </c>
      <c r="M360" s="172">
        <f>G360*(1+L360/100)</f>
        <v>0</v>
      </c>
      <c r="N360" s="172">
        <v>0</v>
      </c>
      <c r="O360" s="172">
        <f>ROUND(E360*N360,2)</f>
        <v>0</v>
      </c>
      <c r="P360" s="172">
        <v>0</v>
      </c>
      <c r="Q360" s="172">
        <f>ROUND(E360*P360,2)</f>
        <v>0</v>
      </c>
      <c r="R360" s="172" t="s">
        <v>152</v>
      </c>
      <c r="S360" s="172" t="s">
        <v>113</v>
      </c>
      <c r="T360" s="173" t="s">
        <v>113</v>
      </c>
      <c r="U360" s="157">
        <v>0</v>
      </c>
      <c r="V360" s="157">
        <f>ROUND(E360*U360,2)</f>
        <v>0</v>
      </c>
      <c r="W360" s="157"/>
      <c r="X360" s="157" t="s">
        <v>114</v>
      </c>
      <c r="Y360" s="148"/>
      <c r="Z360" s="148"/>
      <c r="AA360" s="148"/>
      <c r="AB360" s="148"/>
      <c r="AC360" s="148"/>
      <c r="AD360" s="148"/>
      <c r="AE360" s="148"/>
      <c r="AF360" s="148"/>
      <c r="AG360" s="148" t="s">
        <v>115</v>
      </c>
      <c r="AH360" s="148"/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78" t="s">
        <v>360</v>
      </c>
      <c r="D361" s="158"/>
      <c r="E361" s="159">
        <v>9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119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78" t="s">
        <v>120</v>
      </c>
      <c r="D362" s="158"/>
      <c r="E362" s="159"/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119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235"/>
      <c r="D363" s="236"/>
      <c r="E363" s="236"/>
      <c r="F363" s="236"/>
      <c r="G363" s="236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121</v>
      </c>
      <c r="AH363" s="148"/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67">
        <v>70</v>
      </c>
      <c r="B364" s="168" t="s">
        <v>361</v>
      </c>
      <c r="C364" s="177" t="s">
        <v>362</v>
      </c>
      <c r="D364" s="169" t="s">
        <v>145</v>
      </c>
      <c r="E364" s="170">
        <v>30</v>
      </c>
      <c r="F364" s="171"/>
      <c r="G364" s="172">
        <f>ROUND(E364*F364,2)</f>
        <v>0</v>
      </c>
      <c r="H364" s="171"/>
      <c r="I364" s="172">
        <f>ROUND(E364*H364,2)</f>
        <v>0</v>
      </c>
      <c r="J364" s="171"/>
      <c r="K364" s="172">
        <f>ROUND(E364*J364,2)</f>
        <v>0</v>
      </c>
      <c r="L364" s="172">
        <v>21</v>
      </c>
      <c r="M364" s="172">
        <f>G364*(1+L364/100)</f>
        <v>0</v>
      </c>
      <c r="N364" s="172">
        <v>0</v>
      </c>
      <c r="O364" s="172">
        <f>ROUND(E364*N364,2)</f>
        <v>0</v>
      </c>
      <c r="P364" s="172">
        <v>0</v>
      </c>
      <c r="Q364" s="172">
        <f>ROUND(E364*P364,2)</f>
        <v>0</v>
      </c>
      <c r="R364" s="172"/>
      <c r="S364" s="172" t="s">
        <v>113</v>
      </c>
      <c r="T364" s="173" t="s">
        <v>113</v>
      </c>
      <c r="U364" s="157">
        <v>0</v>
      </c>
      <c r="V364" s="157">
        <f>ROUND(E364*U364,2)</f>
        <v>0</v>
      </c>
      <c r="W364" s="157"/>
      <c r="X364" s="157" t="s">
        <v>114</v>
      </c>
      <c r="Y364" s="148"/>
      <c r="Z364" s="148"/>
      <c r="AA364" s="148"/>
      <c r="AB364" s="148"/>
      <c r="AC364" s="148"/>
      <c r="AD364" s="148"/>
      <c r="AE364" s="148"/>
      <c r="AF364" s="148"/>
      <c r="AG364" s="148" t="s">
        <v>363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outlineLevel="1" x14ac:dyDescent="0.2">
      <c r="A365" s="155"/>
      <c r="B365" s="156"/>
      <c r="C365" s="178" t="s">
        <v>364</v>
      </c>
      <c r="D365" s="158"/>
      <c r="E365" s="159">
        <v>30</v>
      </c>
      <c r="F365" s="157"/>
      <c r="G365" s="157"/>
      <c r="H365" s="157"/>
      <c r="I365" s="157"/>
      <c r="J365" s="157"/>
      <c r="K365" s="157"/>
      <c r="L365" s="157"/>
      <c r="M365" s="157"/>
      <c r="N365" s="157"/>
      <c r="O365" s="157"/>
      <c r="P365" s="157"/>
      <c r="Q365" s="157"/>
      <c r="R365" s="157"/>
      <c r="S365" s="157"/>
      <c r="T365" s="157"/>
      <c r="U365" s="157"/>
      <c r="V365" s="157"/>
      <c r="W365" s="157"/>
      <c r="X365" s="157"/>
      <c r="Y365" s="148"/>
      <c r="Z365" s="148"/>
      <c r="AA365" s="148"/>
      <c r="AB365" s="148"/>
      <c r="AC365" s="148"/>
      <c r="AD365" s="148"/>
      <c r="AE365" s="148"/>
      <c r="AF365" s="148"/>
      <c r="AG365" s="148" t="s">
        <v>119</v>
      </c>
      <c r="AH365" s="148">
        <v>0</v>
      </c>
      <c r="AI365" s="148"/>
      <c r="AJ365" s="148"/>
      <c r="AK365" s="148"/>
      <c r="AL365" s="148"/>
      <c r="AM365" s="148"/>
      <c r="AN365" s="148"/>
      <c r="AO365" s="148"/>
      <c r="AP365" s="148"/>
      <c r="AQ365" s="148"/>
      <c r="AR365" s="148"/>
      <c r="AS365" s="148"/>
      <c r="AT365" s="148"/>
      <c r="AU365" s="148"/>
      <c r="AV365" s="148"/>
      <c r="AW365" s="148"/>
      <c r="AX365" s="148"/>
      <c r="AY365" s="148"/>
      <c r="AZ365" s="148"/>
      <c r="BA365" s="148"/>
      <c r="BB365" s="148"/>
      <c r="BC365" s="148"/>
      <c r="BD365" s="148"/>
      <c r="BE365" s="148"/>
      <c r="BF365" s="148"/>
      <c r="BG365" s="148"/>
      <c r="BH365" s="148"/>
    </row>
    <row r="366" spans="1:60" outlineLevel="1" x14ac:dyDescent="0.2">
      <c r="A366" s="155"/>
      <c r="B366" s="156"/>
      <c r="C366" s="178" t="s">
        <v>120</v>
      </c>
      <c r="D366" s="158"/>
      <c r="E366" s="159"/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8"/>
      <c r="Z366" s="148"/>
      <c r="AA366" s="148"/>
      <c r="AB366" s="148"/>
      <c r="AC366" s="148"/>
      <c r="AD366" s="148"/>
      <c r="AE366" s="148"/>
      <c r="AF366" s="148"/>
      <c r="AG366" s="148" t="s">
        <v>119</v>
      </c>
      <c r="AH366" s="148">
        <v>0</v>
      </c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outlineLevel="1" x14ac:dyDescent="0.2">
      <c r="A367" s="155"/>
      <c r="B367" s="156"/>
      <c r="C367" s="235"/>
      <c r="D367" s="236"/>
      <c r="E367" s="236"/>
      <c r="F367" s="236"/>
      <c r="G367" s="236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121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48"/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67">
        <v>71</v>
      </c>
      <c r="B368" s="168" t="s">
        <v>365</v>
      </c>
      <c r="C368" s="177" t="s">
        <v>366</v>
      </c>
      <c r="D368" s="169" t="s">
        <v>151</v>
      </c>
      <c r="E368" s="170">
        <v>9</v>
      </c>
      <c r="F368" s="171"/>
      <c r="G368" s="172">
        <f>ROUND(E368*F368,2)</f>
        <v>0</v>
      </c>
      <c r="H368" s="171"/>
      <c r="I368" s="172">
        <f>ROUND(E368*H368,2)</f>
        <v>0</v>
      </c>
      <c r="J368" s="171"/>
      <c r="K368" s="172">
        <f>ROUND(E368*J368,2)</f>
        <v>0</v>
      </c>
      <c r="L368" s="172">
        <v>21</v>
      </c>
      <c r="M368" s="172">
        <f>G368*(1+L368/100)</f>
        <v>0</v>
      </c>
      <c r="N368" s="172">
        <v>0</v>
      </c>
      <c r="O368" s="172">
        <f>ROUND(E368*N368,2)</f>
        <v>0</v>
      </c>
      <c r="P368" s="172">
        <v>0</v>
      </c>
      <c r="Q368" s="172">
        <f>ROUND(E368*P368,2)</f>
        <v>0</v>
      </c>
      <c r="R368" s="172"/>
      <c r="S368" s="172" t="s">
        <v>113</v>
      </c>
      <c r="T368" s="173" t="s">
        <v>113</v>
      </c>
      <c r="U368" s="157">
        <v>0</v>
      </c>
      <c r="V368" s="157">
        <f>ROUND(E368*U368,2)</f>
        <v>0</v>
      </c>
      <c r="W368" s="157"/>
      <c r="X368" s="157" t="s">
        <v>114</v>
      </c>
      <c r="Y368" s="148"/>
      <c r="Z368" s="148"/>
      <c r="AA368" s="148"/>
      <c r="AB368" s="148"/>
      <c r="AC368" s="148"/>
      <c r="AD368" s="148"/>
      <c r="AE368" s="148"/>
      <c r="AF368" s="148"/>
      <c r="AG368" s="148" t="s">
        <v>363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outlineLevel="1" x14ac:dyDescent="0.2">
      <c r="A369" s="155"/>
      <c r="B369" s="156"/>
      <c r="C369" s="178" t="s">
        <v>367</v>
      </c>
      <c r="D369" s="158"/>
      <c r="E369" s="159">
        <v>9</v>
      </c>
      <c r="F369" s="157"/>
      <c r="G369" s="157"/>
      <c r="H369" s="157"/>
      <c r="I369" s="157"/>
      <c r="J369" s="157"/>
      <c r="K369" s="157"/>
      <c r="L369" s="157"/>
      <c r="M369" s="157"/>
      <c r="N369" s="157"/>
      <c r="O369" s="157"/>
      <c r="P369" s="157"/>
      <c r="Q369" s="157"/>
      <c r="R369" s="157"/>
      <c r="S369" s="157"/>
      <c r="T369" s="157"/>
      <c r="U369" s="157"/>
      <c r="V369" s="157"/>
      <c r="W369" s="157"/>
      <c r="X369" s="157"/>
      <c r="Y369" s="148"/>
      <c r="Z369" s="148"/>
      <c r="AA369" s="148"/>
      <c r="AB369" s="148"/>
      <c r="AC369" s="148"/>
      <c r="AD369" s="148"/>
      <c r="AE369" s="148"/>
      <c r="AF369" s="148"/>
      <c r="AG369" s="148" t="s">
        <v>119</v>
      </c>
      <c r="AH369" s="148">
        <v>0</v>
      </c>
      <c r="AI369" s="148"/>
      <c r="AJ369" s="148"/>
      <c r="AK369" s="148"/>
      <c r="AL369" s="148"/>
      <c r="AM369" s="148"/>
      <c r="AN369" s="148"/>
      <c r="AO369" s="148"/>
      <c r="AP369" s="148"/>
      <c r="AQ369" s="148"/>
      <c r="AR369" s="148"/>
      <c r="AS369" s="148"/>
      <c r="AT369" s="148"/>
      <c r="AU369" s="148"/>
      <c r="AV369" s="148"/>
      <c r="AW369" s="148"/>
      <c r="AX369" s="148"/>
      <c r="AY369" s="148"/>
      <c r="AZ369" s="148"/>
      <c r="BA369" s="148"/>
      <c r="BB369" s="148"/>
      <c r="BC369" s="148"/>
      <c r="BD369" s="148"/>
      <c r="BE369" s="148"/>
      <c r="BF369" s="148"/>
      <c r="BG369" s="148"/>
      <c r="BH369" s="148"/>
    </row>
    <row r="370" spans="1:60" outlineLevel="1" x14ac:dyDescent="0.2">
      <c r="A370" s="155"/>
      <c r="B370" s="156"/>
      <c r="C370" s="178" t="s">
        <v>120</v>
      </c>
      <c r="D370" s="158"/>
      <c r="E370" s="159"/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8"/>
      <c r="Z370" s="148"/>
      <c r="AA370" s="148"/>
      <c r="AB370" s="148"/>
      <c r="AC370" s="148"/>
      <c r="AD370" s="148"/>
      <c r="AE370" s="148"/>
      <c r="AF370" s="148"/>
      <c r="AG370" s="148" t="s">
        <v>119</v>
      </c>
      <c r="AH370" s="148">
        <v>0</v>
      </c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235"/>
      <c r="D371" s="236"/>
      <c r="E371" s="236"/>
      <c r="F371" s="236"/>
      <c r="G371" s="236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121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x14ac:dyDescent="0.2">
      <c r="A372" s="161" t="s">
        <v>107</v>
      </c>
      <c r="B372" s="162" t="s">
        <v>75</v>
      </c>
      <c r="C372" s="176" t="s">
        <v>76</v>
      </c>
      <c r="D372" s="163"/>
      <c r="E372" s="164"/>
      <c r="F372" s="165"/>
      <c r="G372" s="165">
        <f>SUMIF(AG373:AG378,"&lt;&gt;NOR",G373:G378)</f>
        <v>0</v>
      </c>
      <c r="H372" s="165"/>
      <c r="I372" s="165">
        <f>SUM(I373:I378)</f>
        <v>0</v>
      </c>
      <c r="J372" s="165"/>
      <c r="K372" s="165">
        <f>SUM(K373:K378)</f>
        <v>0</v>
      </c>
      <c r="L372" s="165"/>
      <c r="M372" s="165">
        <f>SUM(M373:M378)</f>
        <v>0</v>
      </c>
      <c r="N372" s="165"/>
      <c r="O372" s="165">
        <f>SUM(O373:O378)</f>
        <v>0</v>
      </c>
      <c r="P372" s="165"/>
      <c r="Q372" s="165">
        <f>SUM(Q373:Q378)</f>
        <v>0</v>
      </c>
      <c r="R372" s="165"/>
      <c r="S372" s="165"/>
      <c r="T372" s="166"/>
      <c r="U372" s="160"/>
      <c r="V372" s="160">
        <f>SUM(V373:V378)</f>
        <v>53.62</v>
      </c>
      <c r="W372" s="160"/>
      <c r="X372" s="160"/>
      <c r="AG372" t="s">
        <v>108</v>
      </c>
    </row>
    <row r="373" spans="1:60" outlineLevel="1" x14ac:dyDescent="0.2">
      <c r="A373" s="167">
        <v>72</v>
      </c>
      <c r="B373" s="168" t="s">
        <v>368</v>
      </c>
      <c r="C373" s="177" t="s">
        <v>369</v>
      </c>
      <c r="D373" s="169" t="s">
        <v>309</v>
      </c>
      <c r="E373" s="170">
        <v>109.426</v>
      </c>
      <c r="F373" s="171"/>
      <c r="G373" s="172">
        <f>ROUND(E373*F373,2)</f>
        <v>0</v>
      </c>
      <c r="H373" s="171"/>
      <c r="I373" s="172">
        <f>ROUND(E373*H373,2)</f>
        <v>0</v>
      </c>
      <c r="J373" s="171"/>
      <c r="K373" s="172">
        <f>ROUND(E373*J373,2)</f>
        <v>0</v>
      </c>
      <c r="L373" s="172">
        <v>21</v>
      </c>
      <c r="M373" s="172">
        <f>G373*(1+L373/100)</f>
        <v>0</v>
      </c>
      <c r="N373" s="172">
        <v>0</v>
      </c>
      <c r="O373" s="172">
        <f>ROUND(E373*N373,2)</f>
        <v>0</v>
      </c>
      <c r="P373" s="172">
        <v>0</v>
      </c>
      <c r="Q373" s="172">
        <f>ROUND(E373*P373,2)</f>
        <v>0</v>
      </c>
      <c r="R373" s="172" t="s">
        <v>370</v>
      </c>
      <c r="S373" s="172" t="s">
        <v>113</v>
      </c>
      <c r="T373" s="173" t="s">
        <v>113</v>
      </c>
      <c r="U373" s="157">
        <v>0.49</v>
      </c>
      <c r="V373" s="157">
        <f>ROUND(E373*U373,2)</f>
        <v>53.62</v>
      </c>
      <c r="W373" s="157"/>
      <c r="X373" s="157" t="s">
        <v>371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372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244"/>
      <c r="D374" s="245"/>
      <c r="E374" s="245"/>
      <c r="F374" s="245"/>
      <c r="G374" s="245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121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67">
        <v>73</v>
      </c>
      <c r="B375" s="168" t="s">
        <v>373</v>
      </c>
      <c r="C375" s="177" t="s">
        <v>374</v>
      </c>
      <c r="D375" s="169" t="s">
        <v>309</v>
      </c>
      <c r="E375" s="170">
        <v>984.83399999999995</v>
      </c>
      <c r="F375" s="171"/>
      <c r="G375" s="172">
        <f>ROUND(E375*F375,2)</f>
        <v>0</v>
      </c>
      <c r="H375" s="171"/>
      <c r="I375" s="172">
        <f>ROUND(E375*H375,2)</f>
        <v>0</v>
      </c>
      <c r="J375" s="171"/>
      <c r="K375" s="172">
        <f>ROUND(E375*J375,2)</f>
        <v>0</v>
      </c>
      <c r="L375" s="172">
        <v>21</v>
      </c>
      <c r="M375" s="172">
        <f>G375*(1+L375/100)</f>
        <v>0</v>
      </c>
      <c r="N375" s="172">
        <v>0</v>
      </c>
      <c r="O375" s="172">
        <f>ROUND(E375*N375,2)</f>
        <v>0</v>
      </c>
      <c r="P375" s="172">
        <v>0</v>
      </c>
      <c r="Q375" s="172">
        <f>ROUND(E375*P375,2)</f>
        <v>0</v>
      </c>
      <c r="R375" s="172" t="s">
        <v>370</v>
      </c>
      <c r="S375" s="172" t="s">
        <v>113</v>
      </c>
      <c r="T375" s="173" t="s">
        <v>113</v>
      </c>
      <c r="U375" s="157">
        <v>0</v>
      </c>
      <c r="V375" s="157">
        <f>ROUND(E375*U375,2)</f>
        <v>0</v>
      </c>
      <c r="W375" s="157"/>
      <c r="X375" s="157" t="s">
        <v>371</v>
      </c>
      <c r="Y375" s="148"/>
      <c r="Z375" s="148"/>
      <c r="AA375" s="148"/>
      <c r="AB375" s="148"/>
      <c r="AC375" s="148"/>
      <c r="AD375" s="148"/>
      <c r="AE375" s="148"/>
      <c r="AF375" s="148"/>
      <c r="AG375" s="148" t="s">
        <v>372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244"/>
      <c r="D376" s="245"/>
      <c r="E376" s="245"/>
      <c r="F376" s="245"/>
      <c r="G376" s="245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121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67">
        <v>74</v>
      </c>
      <c r="B377" s="168" t="s">
        <v>375</v>
      </c>
      <c r="C377" s="177" t="s">
        <v>376</v>
      </c>
      <c r="D377" s="169" t="s">
        <v>309</v>
      </c>
      <c r="E377" s="170">
        <v>109.426</v>
      </c>
      <c r="F377" s="171"/>
      <c r="G377" s="172">
        <f>ROUND(E377*F377,2)</f>
        <v>0</v>
      </c>
      <c r="H377" s="171"/>
      <c r="I377" s="172">
        <f>ROUND(E377*H377,2)</f>
        <v>0</v>
      </c>
      <c r="J377" s="171"/>
      <c r="K377" s="172">
        <f>ROUND(E377*J377,2)</f>
        <v>0</v>
      </c>
      <c r="L377" s="172">
        <v>21</v>
      </c>
      <c r="M377" s="172">
        <f>G377*(1+L377/100)</f>
        <v>0</v>
      </c>
      <c r="N377" s="172">
        <v>0</v>
      </c>
      <c r="O377" s="172">
        <f>ROUND(E377*N377,2)</f>
        <v>0</v>
      </c>
      <c r="P377" s="172">
        <v>0</v>
      </c>
      <c r="Q377" s="172">
        <f>ROUND(E377*P377,2)</f>
        <v>0</v>
      </c>
      <c r="R377" s="172" t="s">
        <v>370</v>
      </c>
      <c r="S377" s="172" t="s">
        <v>113</v>
      </c>
      <c r="T377" s="173" t="s">
        <v>113</v>
      </c>
      <c r="U377" s="157">
        <v>0</v>
      </c>
      <c r="V377" s="157">
        <f>ROUND(E377*U377,2)</f>
        <v>0</v>
      </c>
      <c r="W377" s="157"/>
      <c r="X377" s="157" t="s">
        <v>371</v>
      </c>
      <c r="Y377" s="148"/>
      <c r="Z377" s="148"/>
      <c r="AA377" s="148"/>
      <c r="AB377" s="148"/>
      <c r="AC377" s="148"/>
      <c r="AD377" s="148"/>
      <c r="AE377" s="148"/>
      <c r="AF377" s="148"/>
      <c r="AG377" s="148" t="s">
        <v>372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55"/>
      <c r="B378" s="156"/>
      <c r="C378" s="244"/>
      <c r="D378" s="245"/>
      <c r="E378" s="245"/>
      <c r="F378" s="245"/>
      <c r="G378" s="245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8"/>
      <c r="Z378" s="148"/>
      <c r="AA378" s="148"/>
      <c r="AB378" s="148"/>
      <c r="AC378" s="148"/>
      <c r="AD378" s="148"/>
      <c r="AE378" s="148"/>
      <c r="AF378" s="148"/>
      <c r="AG378" s="148" t="s">
        <v>121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x14ac:dyDescent="0.2">
      <c r="A379" s="3"/>
      <c r="B379" s="4"/>
      <c r="C379" s="179"/>
      <c r="D379" s="6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AE379">
        <v>15</v>
      </c>
      <c r="AF379">
        <v>21</v>
      </c>
      <c r="AG379" t="s">
        <v>94</v>
      </c>
    </row>
    <row r="380" spans="1:60" x14ac:dyDescent="0.2">
      <c r="A380" s="151"/>
      <c r="B380" s="152" t="s">
        <v>29</v>
      </c>
      <c r="C380" s="180"/>
      <c r="D380" s="153"/>
      <c r="E380" s="154"/>
      <c r="F380" s="154"/>
      <c r="G380" s="175">
        <f>G8+G98+G134+G217+G227+G338+G344+G348+G359+G372</f>
        <v>0</v>
      </c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AE380">
        <f>SUMIF(L7:L378,AE379,G7:G378)</f>
        <v>0</v>
      </c>
      <c r="AF380">
        <f>SUMIF(L7:L378,AF379,G7:G378)</f>
        <v>0</v>
      </c>
      <c r="AG380" t="s">
        <v>377</v>
      </c>
    </row>
    <row r="381" spans="1:60" x14ac:dyDescent="0.2">
      <c r="C381" s="181"/>
      <c r="D381" s="10"/>
      <c r="AG381" t="s">
        <v>378</v>
      </c>
    </row>
    <row r="382" spans="1:60" x14ac:dyDescent="0.2">
      <c r="D382" s="10"/>
    </row>
    <row r="383" spans="1:60" x14ac:dyDescent="0.2">
      <c r="D383" s="10"/>
    </row>
    <row r="384" spans="1:60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110">
    <mergeCell ref="C376:G376"/>
    <mergeCell ref="C378:G378"/>
    <mergeCell ref="C355:G355"/>
    <mergeCell ref="C358:G358"/>
    <mergeCell ref="C363:G363"/>
    <mergeCell ref="C367:G367"/>
    <mergeCell ref="C371:G371"/>
    <mergeCell ref="C374:G374"/>
    <mergeCell ref="C340:G340"/>
    <mergeCell ref="C343:G343"/>
    <mergeCell ref="C346:G346"/>
    <mergeCell ref="C347:G347"/>
    <mergeCell ref="C350:G350"/>
    <mergeCell ref="C353:G353"/>
    <mergeCell ref="C316:G316"/>
    <mergeCell ref="C321:G321"/>
    <mergeCell ref="C325:G325"/>
    <mergeCell ref="C329:G329"/>
    <mergeCell ref="C333:G333"/>
    <mergeCell ref="C337:G337"/>
    <mergeCell ref="C291:G291"/>
    <mergeCell ref="C294:G294"/>
    <mergeCell ref="C298:G298"/>
    <mergeCell ref="C302:G302"/>
    <mergeCell ref="C306:G306"/>
    <mergeCell ref="C311:G311"/>
    <mergeCell ref="C269:G269"/>
    <mergeCell ref="C271:G271"/>
    <mergeCell ref="C278:G278"/>
    <mergeCell ref="C280:G280"/>
    <mergeCell ref="C283:G283"/>
    <mergeCell ref="C289:G289"/>
    <mergeCell ref="C252:G252"/>
    <mergeCell ref="C254:G254"/>
    <mergeCell ref="C258:G258"/>
    <mergeCell ref="C260:G260"/>
    <mergeCell ref="C264:G264"/>
    <mergeCell ref="C266:G266"/>
    <mergeCell ref="C223:G223"/>
    <mergeCell ref="C226:G226"/>
    <mergeCell ref="C232:G232"/>
    <mergeCell ref="C237:G237"/>
    <mergeCell ref="C242:G242"/>
    <mergeCell ref="C247:G247"/>
    <mergeCell ref="C200:G200"/>
    <mergeCell ref="C204:G204"/>
    <mergeCell ref="C208:G208"/>
    <mergeCell ref="C212:G212"/>
    <mergeCell ref="C216:G216"/>
    <mergeCell ref="C221:G221"/>
    <mergeCell ref="C181:G181"/>
    <mergeCell ref="C186:G186"/>
    <mergeCell ref="C188:G188"/>
    <mergeCell ref="C191:G191"/>
    <mergeCell ref="C193:G193"/>
    <mergeCell ref="C196:G196"/>
    <mergeCell ref="C161:G161"/>
    <mergeCell ref="C163:G163"/>
    <mergeCell ref="C166:G166"/>
    <mergeCell ref="C171:G171"/>
    <mergeCell ref="C175:G175"/>
    <mergeCell ref="C179:G179"/>
    <mergeCell ref="C141:G141"/>
    <mergeCell ref="C147:G147"/>
    <mergeCell ref="C151:G151"/>
    <mergeCell ref="C153:G153"/>
    <mergeCell ref="C156:G156"/>
    <mergeCell ref="C158:G158"/>
    <mergeCell ref="C114:G114"/>
    <mergeCell ref="C118:G118"/>
    <mergeCell ref="C122:G122"/>
    <mergeCell ref="C124:G124"/>
    <mergeCell ref="C128:G128"/>
    <mergeCell ref="C133:G133"/>
    <mergeCell ref="C97:G97"/>
    <mergeCell ref="C100:G100"/>
    <mergeCell ref="C104:G104"/>
    <mergeCell ref="C106:G106"/>
    <mergeCell ref="C109:G109"/>
    <mergeCell ref="C111:G111"/>
    <mergeCell ref="C78:G78"/>
    <mergeCell ref="C80:G80"/>
    <mergeCell ref="C87:G87"/>
    <mergeCell ref="C89:G89"/>
    <mergeCell ref="C92:G92"/>
    <mergeCell ref="C94:G94"/>
    <mergeCell ref="C59:G59"/>
    <mergeCell ref="C61:G61"/>
    <mergeCell ref="C63:G63"/>
    <mergeCell ref="C65:G65"/>
    <mergeCell ref="C69:G69"/>
    <mergeCell ref="C74:G74"/>
    <mergeCell ref="C43:G43"/>
    <mergeCell ref="C45:G45"/>
    <mergeCell ref="C48:G48"/>
    <mergeCell ref="C50:G50"/>
    <mergeCell ref="C54:G54"/>
    <mergeCell ref="C56:G56"/>
    <mergeCell ref="C15:G15"/>
    <mergeCell ref="C18:G18"/>
    <mergeCell ref="C20:G20"/>
    <mergeCell ref="C23:G23"/>
    <mergeCell ref="C31:G31"/>
    <mergeCell ref="C39:G39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4" sqref="C4:G4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37" t="s">
        <v>81</v>
      </c>
      <c r="B1" s="237"/>
      <c r="C1" s="237"/>
      <c r="D1" s="237"/>
      <c r="E1" s="237"/>
      <c r="F1" s="237"/>
      <c r="G1" s="237"/>
      <c r="AG1" t="s">
        <v>82</v>
      </c>
    </row>
    <row r="2" spans="1:60" ht="24.95" customHeight="1" x14ac:dyDescent="0.2">
      <c r="A2" s="140" t="s">
        <v>7</v>
      </c>
      <c r="B2" s="47" t="s">
        <v>43</v>
      </c>
      <c r="C2" s="238" t="s">
        <v>44</v>
      </c>
      <c r="D2" s="239"/>
      <c r="E2" s="239"/>
      <c r="F2" s="239"/>
      <c r="G2" s="240"/>
      <c r="AG2" t="s">
        <v>83</v>
      </c>
    </row>
    <row r="3" spans="1:60" ht="24.95" customHeight="1" x14ac:dyDescent="0.2">
      <c r="A3" s="140" t="s">
        <v>8</v>
      </c>
      <c r="B3" s="47" t="s">
        <v>47</v>
      </c>
      <c r="C3" s="238" t="s">
        <v>48</v>
      </c>
      <c r="D3" s="239"/>
      <c r="E3" s="239"/>
      <c r="F3" s="239"/>
      <c r="G3" s="240"/>
      <c r="AC3" s="122" t="s">
        <v>83</v>
      </c>
      <c r="AG3" t="s">
        <v>84</v>
      </c>
    </row>
    <row r="4" spans="1:60" ht="24.95" customHeight="1" x14ac:dyDescent="0.2">
      <c r="A4" s="141" t="s">
        <v>9</v>
      </c>
      <c r="B4" s="142" t="s">
        <v>51</v>
      </c>
      <c r="C4" s="241" t="s">
        <v>404</v>
      </c>
      <c r="D4" s="242"/>
      <c r="E4" s="242"/>
      <c r="F4" s="242"/>
      <c r="G4" s="243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29</v>
      </c>
      <c r="H6" s="147" t="s">
        <v>30</v>
      </c>
      <c r="I6" s="147" t="s">
        <v>92</v>
      </c>
      <c r="J6" s="147" t="s">
        <v>31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107</v>
      </c>
      <c r="B8" s="162" t="s">
        <v>78</v>
      </c>
      <c r="C8" s="176" t="s">
        <v>27</v>
      </c>
      <c r="D8" s="163"/>
      <c r="E8" s="164"/>
      <c r="F8" s="165"/>
      <c r="G8" s="165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</v>
      </c>
      <c r="P8" s="165"/>
      <c r="Q8" s="165">
        <f>SUM(Q9:Q21)</f>
        <v>0</v>
      </c>
      <c r="R8" s="165"/>
      <c r="S8" s="165"/>
      <c r="T8" s="166"/>
      <c r="U8" s="160"/>
      <c r="V8" s="160">
        <f>SUM(V9:V21)</f>
        <v>0</v>
      </c>
      <c r="W8" s="160"/>
      <c r="X8" s="160"/>
      <c r="AG8" t="s">
        <v>108</v>
      </c>
    </row>
    <row r="9" spans="1:60" outlineLevel="1" x14ac:dyDescent="0.2">
      <c r="A9" s="167">
        <v>1</v>
      </c>
      <c r="B9" s="168" t="s">
        <v>379</v>
      </c>
      <c r="C9" s="177" t="s">
        <v>380</v>
      </c>
      <c r="D9" s="169" t="s">
        <v>381</v>
      </c>
      <c r="E9" s="170">
        <v>1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/>
      <c r="S9" s="172" t="s">
        <v>382</v>
      </c>
      <c r="T9" s="173" t="s">
        <v>383</v>
      </c>
      <c r="U9" s="157">
        <v>0</v>
      </c>
      <c r="V9" s="157">
        <f>ROUND(E9*U9,2)</f>
        <v>0</v>
      </c>
      <c r="W9" s="157"/>
      <c r="X9" s="157" t="s">
        <v>114</v>
      </c>
      <c r="Y9" s="148"/>
      <c r="Z9" s="148"/>
      <c r="AA9" s="148"/>
      <c r="AB9" s="148"/>
      <c r="AC9" s="148"/>
      <c r="AD9" s="148"/>
      <c r="AE9" s="148"/>
      <c r="AF9" s="148"/>
      <c r="AG9" s="148" t="s">
        <v>115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ht="33.75" outlineLevel="1" x14ac:dyDescent="0.2">
      <c r="A10" s="155"/>
      <c r="B10" s="156"/>
      <c r="C10" s="248" t="s">
        <v>384</v>
      </c>
      <c r="D10" s="249"/>
      <c r="E10" s="249"/>
      <c r="F10" s="249"/>
      <c r="G10" s="249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385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74" t="str">
        <f>C10</f>
        <v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v>
      </c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55"/>
      <c r="B11" s="156"/>
      <c r="C11" s="246" t="s">
        <v>386</v>
      </c>
      <c r="D11" s="247"/>
      <c r="E11" s="247"/>
      <c r="F11" s="247"/>
      <c r="G11" s="24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385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74" t="str">
        <f>C11</f>
        <v>ochrany sousedních pozemků a objektů vč.stromů ap., objektů a zařízení pro zajištění organizace a bezpečnosti provozu sídliště vozidel i pěších v průběhu stavby, bezpečnost a ochranu zdraví na staveništi, ap.</v>
      </c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235"/>
      <c r="D12" s="236"/>
      <c r="E12" s="236"/>
      <c r="F12" s="236"/>
      <c r="G12" s="236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121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7">
        <v>2</v>
      </c>
      <c r="B13" s="168" t="s">
        <v>387</v>
      </c>
      <c r="C13" s="177" t="s">
        <v>388</v>
      </c>
      <c r="D13" s="169" t="s">
        <v>381</v>
      </c>
      <c r="E13" s="170">
        <v>1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2"/>
      <c r="S13" s="172" t="s">
        <v>382</v>
      </c>
      <c r="T13" s="173" t="s">
        <v>383</v>
      </c>
      <c r="U13" s="157">
        <v>0</v>
      </c>
      <c r="V13" s="157">
        <f>ROUND(E13*U13,2)</f>
        <v>0</v>
      </c>
      <c r="W13" s="157"/>
      <c r="X13" s="157" t="s">
        <v>114</v>
      </c>
      <c r="Y13" s="148"/>
      <c r="Z13" s="148"/>
      <c r="AA13" s="148"/>
      <c r="AB13" s="148"/>
      <c r="AC13" s="148"/>
      <c r="AD13" s="148"/>
      <c r="AE13" s="148"/>
      <c r="AF13" s="148"/>
      <c r="AG13" s="148" t="s">
        <v>115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ht="33.75" outlineLevel="1" x14ac:dyDescent="0.2">
      <c r="A14" s="155"/>
      <c r="B14" s="156"/>
      <c r="C14" s="248" t="s">
        <v>389</v>
      </c>
      <c r="D14" s="249"/>
      <c r="E14" s="249"/>
      <c r="F14" s="249"/>
      <c r="G14" s="249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385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74" t="str">
        <f>C14</f>
        <v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v>
      </c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235"/>
      <c r="D15" s="236"/>
      <c r="E15" s="236"/>
      <c r="F15" s="236"/>
      <c r="G15" s="236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121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67">
        <v>3</v>
      </c>
      <c r="B16" s="168" t="s">
        <v>390</v>
      </c>
      <c r="C16" s="177" t="s">
        <v>391</v>
      </c>
      <c r="D16" s="169" t="s">
        <v>381</v>
      </c>
      <c r="E16" s="170">
        <v>1</v>
      </c>
      <c r="F16" s="171"/>
      <c r="G16" s="172">
        <f>ROUND(E16*F16,2)</f>
        <v>0</v>
      </c>
      <c r="H16" s="171"/>
      <c r="I16" s="172">
        <f>ROUND(E16*H16,2)</f>
        <v>0</v>
      </c>
      <c r="J16" s="171"/>
      <c r="K16" s="172">
        <f>ROUND(E16*J16,2)</f>
        <v>0</v>
      </c>
      <c r="L16" s="172">
        <v>21</v>
      </c>
      <c r="M16" s="172">
        <f>G16*(1+L16/100)</f>
        <v>0</v>
      </c>
      <c r="N16" s="172">
        <v>0</v>
      </c>
      <c r="O16" s="172">
        <f>ROUND(E16*N16,2)</f>
        <v>0</v>
      </c>
      <c r="P16" s="172">
        <v>0</v>
      </c>
      <c r="Q16" s="172">
        <f>ROUND(E16*P16,2)</f>
        <v>0</v>
      </c>
      <c r="R16" s="172"/>
      <c r="S16" s="172" t="s">
        <v>382</v>
      </c>
      <c r="T16" s="173" t="s">
        <v>383</v>
      </c>
      <c r="U16" s="157">
        <v>0</v>
      </c>
      <c r="V16" s="157">
        <f>ROUND(E16*U16,2)</f>
        <v>0</v>
      </c>
      <c r="W16" s="157"/>
      <c r="X16" s="157" t="s">
        <v>114</v>
      </c>
      <c r="Y16" s="148"/>
      <c r="Z16" s="148"/>
      <c r="AA16" s="148"/>
      <c r="AB16" s="148"/>
      <c r="AC16" s="148"/>
      <c r="AD16" s="148"/>
      <c r="AE16" s="148"/>
      <c r="AF16" s="148"/>
      <c r="AG16" s="148" t="s">
        <v>115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ht="33.75" outlineLevel="1" x14ac:dyDescent="0.2">
      <c r="A17" s="155"/>
      <c r="B17" s="156"/>
      <c r="C17" s="248" t="s">
        <v>392</v>
      </c>
      <c r="D17" s="249"/>
      <c r="E17" s="249"/>
      <c r="F17" s="249"/>
      <c r="G17" s="249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385</v>
      </c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74" t="str">
        <f>C17</f>
        <v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v>
      </c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35"/>
      <c r="D18" s="236"/>
      <c r="E18" s="236"/>
      <c r="F18" s="236"/>
      <c r="G18" s="236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121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7">
        <v>4</v>
      </c>
      <c r="B19" s="168" t="s">
        <v>393</v>
      </c>
      <c r="C19" s="177" t="s">
        <v>394</v>
      </c>
      <c r="D19" s="169" t="s">
        <v>381</v>
      </c>
      <c r="E19" s="170">
        <v>1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0</v>
      </c>
      <c r="O19" s="172">
        <f>ROUND(E19*N19,2)</f>
        <v>0</v>
      </c>
      <c r="P19" s="172">
        <v>0</v>
      </c>
      <c r="Q19" s="172">
        <f>ROUND(E19*P19,2)</f>
        <v>0</v>
      </c>
      <c r="R19" s="172"/>
      <c r="S19" s="172" t="s">
        <v>382</v>
      </c>
      <c r="T19" s="173" t="s">
        <v>383</v>
      </c>
      <c r="U19" s="157">
        <v>0</v>
      </c>
      <c r="V19" s="157">
        <f>ROUND(E19*U19,2)</f>
        <v>0</v>
      </c>
      <c r="W19" s="157"/>
      <c r="X19" s="157" t="s">
        <v>114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115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ht="33.75" outlineLevel="1" x14ac:dyDescent="0.2">
      <c r="A20" s="155"/>
      <c r="B20" s="156"/>
      <c r="C20" s="248" t="s">
        <v>395</v>
      </c>
      <c r="D20" s="249"/>
      <c r="E20" s="249"/>
      <c r="F20" s="249"/>
      <c r="G20" s="249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385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74" t="str">
        <f>C20</f>
        <v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v>
      </c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235"/>
      <c r="D21" s="236"/>
      <c r="E21" s="236"/>
      <c r="F21" s="236"/>
      <c r="G21" s="236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121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x14ac:dyDescent="0.2">
      <c r="A22" s="161" t="s">
        <v>107</v>
      </c>
      <c r="B22" s="162" t="s">
        <v>79</v>
      </c>
      <c r="C22" s="176" t="s">
        <v>80</v>
      </c>
      <c r="D22" s="163"/>
      <c r="E22" s="164"/>
      <c r="F22" s="165"/>
      <c r="G22" s="165">
        <f>SUMIF(AG23:AG25,"&lt;&gt;NOR",G23:G25)</f>
        <v>0</v>
      </c>
      <c r="H22" s="165"/>
      <c r="I22" s="165">
        <f>SUM(I23:I25)</f>
        <v>0</v>
      </c>
      <c r="J22" s="165"/>
      <c r="K22" s="165">
        <f>SUM(K23:K25)</f>
        <v>0</v>
      </c>
      <c r="L22" s="165"/>
      <c r="M22" s="165">
        <f>SUM(M23:M25)</f>
        <v>0</v>
      </c>
      <c r="N22" s="165"/>
      <c r="O22" s="165">
        <f>SUM(O23:O25)</f>
        <v>0</v>
      </c>
      <c r="P22" s="165"/>
      <c r="Q22" s="165">
        <f>SUM(Q23:Q25)</f>
        <v>0</v>
      </c>
      <c r="R22" s="165"/>
      <c r="S22" s="165"/>
      <c r="T22" s="166"/>
      <c r="U22" s="160"/>
      <c r="V22" s="160">
        <f>SUM(V23:V25)</f>
        <v>0</v>
      </c>
      <c r="W22" s="160"/>
      <c r="X22" s="160"/>
      <c r="AG22" t="s">
        <v>108</v>
      </c>
    </row>
    <row r="23" spans="1:60" outlineLevel="1" x14ac:dyDescent="0.2">
      <c r="A23" s="167">
        <v>5</v>
      </c>
      <c r="B23" s="168" t="s">
        <v>396</v>
      </c>
      <c r="C23" s="177" t="s">
        <v>397</v>
      </c>
      <c r="D23" s="169" t="s">
        <v>381</v>
      </c>
      <c r="E23" s="170">
        <v>1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21</v>
      </c>
      <c r="M23" s="172">
        <f>G23*(1+L23/100)</f>
        <v>0</v>
      </c>
      <c r="N23" s="172">
        <v>0</v>
      </c>
      <c r="O23" s="172">
        <f>ROUND(E23*N23,2)</f>
        <v>0</v>
      </c>
      <c r="P23" s="172">
        <v>0</v>
      </c>
      <c r="Q23" s="172">
        <f>ROUND(E23*P23,2)</f>
        <v>0</v>
      </c>
      <c r="R23" s="172"/>
      <c r="S23" s="172" t="s">
        <v>382</v>
      </c>
      <c r="T23" s="173" t="s">
        <v>383</v>
      </c>
      <c r="U23" s="157">
        <v>0</v>
      </c>
      <c r="V23" s="157">
        <f>ROUND(E23*U23,2)</f>
        <v>0</v>
      </c>
      <c r="W23" s="157"/>
      <c r="X23" s="157" t="s">
        <v>114</v>
      </c>
      <c r="Y23" s="148"/>
      <c r="Z23" s="148"/>
      <c r="AA23" s="148"/>
      <c r="AB23" s="148"/>
      <c r="AC23" s="148"/>
      <c r="AD23" s="148"/>
      <c r="AE23" s="148"/>
      <c r="AF23" s="148"/>
      <c r="AG23" s="148" t="s">
        <v>115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45" outlineLevel="1" x14ac:dyDescent="0.2">
      <c r="A24" s="155"/>
      <c r="B24" s="156"/>
      <c r="C24" s="248" t="s">
        <v>398</v>
      </c>
      <c r="D24" s="249"/>
      <c r="E24" s="249"/>
      <c r="F24" s="249"/>
      <c r="G24" s="249"/>
      <c r="H24" s="157"/>
      <c r="I24" s="157"/>
      <c r="J24" s="157"/>
      <c r="K24" s="157"/>
      <c r="L24" s="157"/>
      <c r="M24" s="157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  <c r="Y24" s="148"/>
      <c r="Z24" s="148"/>
      <c r="AA24" s="148"/>
      <c r="AB24" s="148"/>
      <c r="AC24" s="148"/>
      <c r="AD24" s="148"/>
      <c r="AE24" s="148"/>
      <c r="AF24" s="148"/>
      <c r="AG24" s="148" t="s">
        <v>385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74" t="str">
        <f>C24</f>
        <v>D + M dočasného dopravního značení, vč. pronájmu po dobu stavby. Zajištění vydání stanovení přechodné i místní úpravy provozu na pozemních komunikaci a vydání rozhodnutí o uzavírce předmětné silnice. 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v>
      </c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235"/>
      <c r="D25" s="236"/>
      <c r="E25" s="236"/>
      <c r="F25" s="236"/>
      <c r="G25" s="236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121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x14ac:dyDescent="0.2">
      <c r="A26" s="3"/>
      <c r="B26" s="4"/>
      <c r="C26" s="17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AE26">
        <v>15</v>
      </c>
      <c r="AF26">
        <v>21</v>
      </c>
      <c r="AG26" t="s">
        <v>94</v>
      </c>
    </row>
    <row r="27" spans="1:60" x14ac:dyDescent="0.2">
      <c r="A27" s="151"/>
      <c r="B27" s="152" t="s">
        <v>29</v>
      </c>
      <c r="C27" s="180"/>
      <c r="D27" s="153"/>
      <c r="E27" s="154"/>
      <c r="F27" s="154"/>
      <c r="G27" s="175">
        <f>G8+G22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f>SUMIF(L7:L25,AE26,G7:G25)</f>
        <v>0</v>
      </c>
      <c r="AF27">
        <f>SUMIF(L7:L25,AF26,G7:G25)</f>
        <v>0</v>
      </c>
      <c r="AG27" t="s">
        <v>377</v>
      </c>
    </row>
    <row r="28" spans="1:60" x14ac:dyDescent="0.2">
      <c r="C28" s="181"/>
      <c r="D28" s="10"/>
      <c r="AG28" t="s">
        <v>378</v>
      </c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DCC5" sheet="1" objects="1" scenarios="1"/>
  <mergeCells count="15">
    <mergeCell ref="C21:G21"/>
    <mergeCell ref="C24:G24"/>
    <mergeCell ref="C25:G25"/>
    <mergeCell ref="C12:G12"/>
    <mergeCell ref="C14:G14"/>
    <mergeCell ref="C15:G15"/>
    <mergeCell ref="C17:G17"/>
    <mergeCell ref="C18:G18"/>
    <mergeCell ref="C20:G20"/>
    <mergeCell ref="C11:G11"/>
    <mergeCell ref="A1:G1"/>
    <mergeCell ref="C2:G2"/>
    <mergeCell ref="C3:G3"/>
    <mergeCell ref="C4:G4"/>
    <mergeCell ref="C10:G1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SO 102 SO102-U Pol</vt:lpstr>
      <vt:lpstr>SO 102 VNON U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102 SO102-U Pol'!Názvy_tisku</vt:lpstr>
      <vt:lpstr>'SO 102 VNON U Pol'!Názvy_tisku</vt:lpstr>
      <vt:lpstr>oadresa</vt:lpstr>
      <vt:lpstr>Stavba!Objednatel</vt:lpstr>
      <vt:lpstr>Stavba!Objekt</vt:lpstr>
      <vt:lpstr>'SO 102 SO102-U Pol'!Oblast_tisku</vt:lpstr>
      <vt:lpstr>'SO 102 VNON U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Manda Libor, DiS.</cp:lastModifiedBy>
  <cp:lastPrinted>2020-05-28T06:45:15Z</cp:lastPrinted>
  <dcterms:created xsi:type="dcterms:W3CDTF">2009-04-08T07:15:50Z</dcterms:created>
  <dcterms:modified xsi:type="dcterms:W3CDTF">2020-05-28T07:55:45Z</dcterms:modified>
</cp:coreProperties>
</file>